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4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laliga" sheetId="23" r:id="rId11"/>
    <sheet name="junho" sheetId="13" r:id="rId12"/>
    <sheet name="junhoInvest" sheetId="17" r:id="rId13"/>
    <sheet name="julho" sheetId="15" r:id="rId14"/>
    <sheet name="julhoInvest" sheetId="18" r:id="rId15"/>
    <sheet name="agosto" sheetId="16" r:id="rId16"/>
    <sheet name="agostoInvest" sheetId="20" r:id="rId17"/>
    <sheet name="setembro" sheetId="21" r:id="rId18"/>
    <sheet name="setembroInvest" sheetId="24" r:id="rId19"/>
    <sheet name="outubro" sheetId="22" r:id="rId20"/>
    <sheet name="outubroInvest" sheetId="27" r:id="rId21"/>
    <sheet name="novembro" sheetId="25" r:id="rId22"/>
    <sheet name="novembroInvest" sheetId="28" r:id="rId23"/>
    <sheet name="dezembro" sheetId="26" r:id="rId24"/>
    <sheet name="dezembroInvest" sheetId="29" r:id="rId25"/>
  </sheets>
  <calcPr calcId="152511"/>
</workbook>
</file>

<file path=xl/calcChain.xml><?xml version="1.0" encoding="utf-8"?>
<calcChain xmlns="http://schemas.openxmlformats.org/spreadsheetml/2006/main">
  <c r="D33" i="29" l="1"/>
  <c r="B10" i="30" l="1"/>
  <c r="C72" i="27"/>
  <c r="B9" i="30"/>
  <c r="C49" i="24"/>
  <c r="B8" i="30"/>
  <c r="C59" i="20"/>
  <c r="B7" i="30"/>
  <c r="C49" i="18"/>
  <c r="B6" i="30"/>
  <c r="C35" i="17"/>
  <c r="B5" i="30"/>
  <c r="C50" i="14"/>
  <c r="B2" i="30"/>
  <c r="C41" i="6"/>
  <c r="D338" i="19" l="1"/>
  <c r="H302" i="19" l="1"/>
  <c r="I245" i="19"/>
  <c r="I246" i="19"/>
  <c r="I247" i="19"/>
  <c r="I249" i="19"/>
  <c r="I250" i="19"/>
  <c r="I252" i="19"/>
  <c r="I254" i="19"/>
  <c r="I257" i="19"/>
  <c r="I258" i="19"/>
  <c r="I259" i="19"/>
  <c r="I264" i="19"/>
  <c r="I267" i="19"/>
  <c r="I268" i="19"/>
  <c r="I271" i="19"/>
  <c r="I272" i="19"/>
  <c r="I273" i="19"/>
  <c r="I275" i="19"/>
  <c r="I278" i="19"/>
  <c r="I279" i="19"/>
  <c r="I282" i="19"/>
  <c r="I287" i="19"/>
  <c r="I289" i="19"/>
  <c r="I295" i="19"/>
  <c r="I296" i="19"/>
  <c r="I297" i="19"/>
  <c r="I299" i="19"/>
  <c r="I301" i="19"/>
  <c r="I303" i="19"/>
  <c r="I304" i="19"/>
  <c r="I307" i="19"/>
  <c r="I309" i="19"/>
  <c r="I311" i="19"/>
  <c r="I314" i="19"/>
  <c r="I315" i="19"/>
  <c r="I318" i="19"/>
  <c r="H270" i="19"/>
  <c r="I270" i="19" s="1"/>
  <c r="H274" i="19"/>
  <c r="I274" i="19" s="1"/>
  <c r="H275" i="19"/>
  <c r="H276" i="19"/>
  <c r="I276" i="19" s="1"/>
  <c r="H280" i="19"/>
  <c r="I280" i="19" s="1"/>
  <c r="H281" i="19"/>
  <c r="I281" i="19" s="1"/>
  <c r="H282" i="19"/>
  <c r="H283" i="19"/>
  <c r="I283" i="19" s="1"/>
  <c r="H284" i="19"/>
  <c r="I284" i="19" s="1"/>
  <c r="H285" i="19"/>
  <c r="I285" i="19" s="1"/>
  <c r="H287" i="19"/>
  <c r="H288" i="19"/>
  <c r="I288" i="19" s="1"/>
  <c r="H290" i="19"/>
  <c r="I290" i="19" s="1"/>
  <c r="H291" i="19"/>
  <c r="I291" i="19" s="1"/>
  <c r="H292" i="19"/>
  <c r="H293" i="19"/>
  <c r="I293" i="19" s="1"/>
  <c r="H294" i="19"/>
  <c r="I294" i="19" s="1"/>
  <c r="H300" i="19"/>
  <c r="I300" i="19" s="1"/>
  <c r="H305" i="19"/>
  <c r="I305" i="19" s="1"/>
  <c r="H306" i="19"/>
  <c r="I306" i="19" s="1"/>
  <c r="H308" i="19"/>
  <c r="I308" i="19" s="1"/>
  <c r="H310" i="19"/>
  <c r="I310" i="19" s="1"/>
  <c r="H311" i="19"/>
  <c r="H312" i="19"/>
  <c r="I312" i="19" s="1"/>
  <c r="H313" i="19"/>
  <c r="I313" i="19" s="1"/>
  <c r="H317" i="19"/>
  <c r="I317" i="19" s="1"/>
  <c r="H319" i="19"/>
  <c r="I319" i="19" s="1"/>
  <c r="H321" i="19"/>
  <c r="I321" i="19" s="1"/>
  <c r="H322" i="19"/>
  <c r="I322" i="19" s="1"/>
  <c r="H324" i="19"/>
  <c r="I324" i="19" s="1"/>
  <c r="H342" i="19"/>
  <c r="H343" i="19"/>
  <c r="H344" i="19"/>
  <c r="I344" i="19" s="1"/>
  <c r="H345" i="19"/>
  <c r="I345" i="19" s="1"/>
  <c r="H346" i="19"/>
  <c r="I346" i="19" s="1"/>
  <c r="H348" i="19"/>
  <c r="I348" i="19" s="1"/>
  <c r="H351" i="19"/>
  <c r="I351" i="19" s="1"/>
  <c r="I343" i="19"/>
  <c r="D331" i="19"/>
  <c r="D326" i="19"/>
  <c r="D39" i="9"/>
  <c r="F341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2" i="19"/>
  <c r="F343" i="19"/>
  <c r="F344" i="19"/>
  <c r="F345" i="19"/>
  <c r="F346" i="19"/>
  <c r="F347" i="19"/>
  <c r="F348" i="19"/>
  <c r="F349" i="19"/>
  <c r="F350" i="19"/>
  <c r="F351" i="19"/>
  <c r="G51" i="27"/>
  <c r="G32" i="27"/>
  <c r="G11" i="27"/>
  <c r="F3" i="27"/>
  <c r="D36" i="18"/>
  <c r="G3" i="18"/>
  <c r="I292" i="19" l="1"/>
  <c r="H339" i="19"/>
  <c r="I339" i="19" s="1"/>
  <c r="F352" i="19"/>
  <c r="D48" i="14"/>
  <c r="G16" i="14" s="1"/>
  <c r="D37" i="14"/>
  <c r="G9" i="6"/>
  <c r="G10" i="6"/>
  <c r="D32" i="29" l="1"/>
  <c r="D22" i="29"/>
  <c r="D27" i="29" s="1"/>
  <c r="D26" i="29" s="1"/>
  <c r="F17" i="29" l="1"/>
  <c r="G17" i="29" s="1"/>
  <c r="F8" i="29"/>
  <c r="G8" i="29" s="1"/>
  <c r="F6" i="29"/>
  <c r="G6" i="29" s="1"/>
  <c r="F2" i="29"/>
  <c r="G2" i="29" s="1"/>
  <c r="F13" i="29"/>
  <c r="G13" i="29" s="1"/>
  <c r="F19" i="29"/>
  <c r="G19" i="29" s="1"/>
  <c r="G15" i="29"/>
  <c r="F11" i="29"/>
  <c r="G11" i="29" s="1"/>
  <c r="F9" i="29"/>
  <c r="G9" i="29" s="1"/>
  <c r="F4" i="29"/>
  <c r="G4" i="29" s="1"/>
  <c r="G3" i="29"/>
  <c r="F18" i="29"/>
  <c r="F16" i="29"/>
  <c r="G16" i="29" s="1"/>
  <c r="F14" i="29"/>
  <c r="G14" i="29" s="1"/>
  <c r="G12" i="29"/>
  <c r="F10" i="29"/>
  <c r="G10" i="29" s="1"/>
  <c r="G7" i="29"/>
  <c r="G5" i="29"/>
  <c r="D24" i="29"/>
  <c r="D25" i="29" s="1"/>
  <c r="D28" i="29" s="1"/>
  <c r="D29" i="29" s="1"/>
  <c r="D34" i="29" l="1"/>
  <c r="D35" i="29" s="1"/>
  <c r="D42" i="28" l="1"/>
  <c r="D43" i="28" s="1"/>
  <c r="D32" i="28"/>
  <c r="D34" i="28" s="1"/>
  <c r="D35" i="28" s="1"/>
  <c r="G11" i="28" l="1"/>
  <c r="F28" i="28"/>
  <c r="G28" i="28" s="1"/>
  <c r="F26" i="28"/>
  <c r="G26" i="28" s="1"/>
  <c r="F24" i="28"/>
  <c r="G24" i="28" s="1"/>
  <c r="G21" i="28"/>
  <c r="F18" i="28"/>
  <c r="G18" i="28" s="1"/>
  <c r="F13" i="28"/>
  <c r="G13" i="28" s="1"/>
  <c r="F8" i="28"/>
  <c r="G8" i="28" s="1"/>
  <c r="F6" i="28"/>
  <c r="G6" i="28" s="1"/>
  <c r="G16" i="28"/>
  <c r="G12" i="28"/>
  <c r="G4" i="28"/>
  <c r="F27" i="28"/>
  <c r="G27" i="28" s="1"/>
  <c r="F25" i="28"/>
  <c r="G25" i="28" s="1"/>
  <c r="F22" i="28"/>
  <c r="G22" i="28" s="1"/>
  <c r="F19" i="28"/>
  <c r="G19" i="28" s="1"/>
  <c r="F17" i="28"/>
  <c r="G17" i="28" s="1"/>
  <c r="F9" i="28"/>
  <c r="G9" i="28" s="1"/>
  <c r="F7" i="28"/>
  <c r="G7" i="28" s="1"/>
  <c r="F5" i="28"/>
  <c r="G5" i="28" s="1"/>
  <c r="G2" i="28"/>
  <c r="G29" i="28"/>
  <c r="G23" i="28"/>
  <c r="D37" i="28"/>
  <c r="D36" i="28" s="1"/>
  <c r="D38" i="28" s="1"/>
  <c r="D39" i="28" s="1"/>
  <c r="D69" i="27"/>
  <c r="D70" i="27" s="1"/>
  <c r="F7" i="27" s="1"/>
  <c r="G7" i="27" s="1"/>
  <c r="D59" i="27"/>
  <c r="D64" i="27" s="1"/>
  <c r="D63" i="27" s="1"/>
  <c r="D44" i="28" l="1"/>
  <c r="D45" i="28" s="1"/>
  <c r="F54" i="27"/>
  <c r="G54" i="27" s="1"/>
  <c r="F50" i="27"/>
  <c r="G50" i="27" s="1"/>
  <c r="F46" i="27"/>
  <c r="G46" i="27" s="1"/>
  <c r="G42" i="27"/>
  <c r="F39" i="27"/>
  <c r="G39" i="27" s="1"/>
  <c r="F35" i="27"/>
  <c r="G35" i="27" s="1"/>
  <c r="F27" i="27"/>
  <c r="G27" i="27" s="1"/>
  <c r="F23" i="27"/>
  <c r="G23" i="27" s="1"/>
  <c r="F15" i="27"/>
  <c r="G15" i="27" s="1"/>
  <c r="G4" i="27"/>
  <c r="G6" i="27"/>
  <c r="F8" i="27"/>
  <c r="G8" i="27" s="1"/>
  <c r="G12" i="27"/>
  <c r="F14" i="27"/>
  <c r="G14" i="27" s="1"/>
  <c r="F16" i="27"/>
  <c r="G16" i="27" s="1"/>
  <c r="F18" i="27"/>
  <c r="G18" i="27" s="1"/>
  <c r="F20" i="27"/>
  <c r="G20" i="27" s="1"/>
  <c r="G22" i="27"/>
  <c r="F24" i="27"/>
  <c r="G24" i="27" s="1"/>
  <c r="F26" i="27"/>
  <c r="G26" i="27" s="1"/>
  <c r="G28" i="27"/>
  <c r="G30" i="27"/>
  <c r="G34" i="27"/>
  <c r="G36" i="27"/>
  <c r="F38" i="27"/>
  <c r="G38" i="27" s="1"/>
  <c r="G40" i="27"/>
  <c r="F43" i="27"/>
  <c r="G43" i="27" s="1"/>
  <c r="F45" i="27"/>
  <c r="G45" i="27" s="1"/>
  <c r="G47" i="27"/>
  <c r="F55" i="27"/>
  <c r="G55" i="27" s="1"/>
  <c r="F57" i="27"/>
  <c r="G57" i="27" s="1"/>
  <c r="G3" i="27"/>
  <c r="F52" i="27"/>
  <c r="G52" i="27" s="1"/>
  <c r="G48" i="27"/>
  <c r="F44" i="27"/>
  <c r="G44" i="27" s="1"/>
  <c r="F41" i="27"/>
  <c r="G41" i="27" s="1"/>
  <c r="G37" i="27"/>
  <c r="F33" i="27"/>
  <c r="G33" i="27" s="1"/>
  <c r="G29" i="27"/>
  <c r="F25" i="27"/>
  <c r="G25" i="27" s="1"/>
  <c r="F21" i="27"/>
  <c r="G21" i="27" s="1"/>
  <c r="F17" i="27"/>
  <c r="G17" i="27" s="1"/>
  <c r="F13" i="27"/>
  <c r="G13" i="27" s="1"/>
  <c r="F9" i="27"/>
  <c r="G9" i="27" s="1"/>
  <c r="G5" i="27"/>
  <c r="D61" i="27"/>
  <c r="D62" i="27" s="1"/>
  <c r="D65" i="27" s="1"/>
  <c r="D66" i="27" s="1"/>
  <c r="D71" i="27" l="1"/>
  <c r="D72" i="27" s="1"/>
  <c r="D46" i="24" l="1"/>
  <c r="D47" i="24" s="1"/>
  <c r="G4" i="24" s="1"/>
  <c r="D36" i="24"/>
  <c r="D41" i="24" s="1"/>
  <c r="D40" i="24" s="1"/>
  <c r="D46" i="20"/>
  <c r="F30" i="24" l="1"/>
  <c r="G30" i="24" s="1"/>
  <c r="F27" i="24"/>
  <c r="G27" i="24" s="1"/>
  <c r="F25" i="24"/>
  <c r="G25" i="24" s="1"/>
  <c r="F20" i="24"/>
  <c r="G20" i="24" s="1"/>
  <c r="F17" i="24"/>
  <c r="G17" i="24" s="1"/>
  <c r="F12" i="24"/>
  <c r="G12" i="24" s="1"/>
  <c r="F7" i="24"/>
  <c r="G7" i="24" s="1"/>
  <c r="F5" i="24"/>
  <c r="G5" i="24" s="1"/>
  <c r="G21" i="24"/>
  <c r="G18" i="24"/>
  <c r="G16" i="24"/>
  <c r="G9" i="24"/>
  <c r="G3" i="24"/>
  <c r="F29" i="24"/>
  <c r="G29" i="24" s="1"/>
  <c r="F26" i="24"/>
  <c r="G26" i="24" s="1"/>
  <c r="F24" i="24"/>
  <c r="G24" i="24" s="1"/>
  <c r="F19" i="24"/>
  <c r="G19" i="24" s="1"/>
  <c r="F15" i="24"/>
  <c r="G15" i="24" s="1"/>
  <c r="F8" i="24"/>
  <c r="G8" i="24" s="1"/>
  <c r="F6" i="24"/>
  <c r="G6" i="24" s="1"/>
  <c r="G32" i="24"/>
  <c r="G31" i="24"/>
  <c r="G28" i="24"/>
  <c r="G14" i="24"/>
  <c r="D38" i="24"/>
  <c r="D39" i="24" s="1"/>
  <c r="D42" i="24" s="1"/>
  <c r="D43" i="24" s="1"/>
  <c r="D330" i="19"/>
  <c r="D42" i="14"/>
  <c r="G31" i="14"/>
  <c r="G32" i="14"/>
  <c r="G27" i="14"/>
  <c r="G26" i="14"/>
  <c r="G21" i="14"/>
  <c r="F22" i="14"/>
  <c r="G22" i="14" s="1"/>
  <c r="G18" i="14"/>
  <c r="D28" i="6"/>
  <c r="D33" i="6" s="1"/>
  <c r="G24" i="6"/>
  <c r="G26" i="6"/>
  <c r="F25" i="6"/>
  <c r="G25" i="6" s="1"/>
  <c r="F26" i="6"/>
  <c r="F16" i="6"/>
  <c r="G16" i="6" s="1"/>
  <c r="F17" i="6"/>
  <c r="F41" i="6"/>
  <c r="F12" i="6"/>
  <c r="G12" i="6" s="1"/>
  <c r="D28" i="23"/>
  <c r="D33" i="23" s="1"/>
  <c r="D38" i="23"/>
  <c r="D39" i="23" s="1"/>
  <c r="D48" i="24" l="1"/>
  <c r="D49" i="24" s="1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2" i="17"/>
  <c r="D40" i="23" l="1"/>
  <c r="D41" i="23" s="1"/>
  <c r="D34" i="23"/>
  <c r="D35" i="23" s="1"/>
  <c r="D56" i="20" l="1"/>
  <c r="D57" i="20" s="1"/>
  <c r="D48" i="20"/>
  <c r="D49" i="20" s="1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41" i="18"/>
  <c r="D58" i="20" l="1"/>
  <c r="D59" i="20" s="1"/>
  <c r="D27" i="17"/>
  <c r="D336" i="19" l="1"/>
  <c r="D328" i="19"/>
  <c r="I239" i="19" l="1"/>
  <c r="H242" i="19"/>
  <c r="I242" i="19" s="1"/>
  <c r="H244" i="19"/>
  <c r="I244" i="19" s="1"/>
  <c r="H251" i="19"/>
  <c r="I251" i="19" s="1"/>
  <c r="H255" i="19"/>
  <c r="I255" i="19" s="1"/>
  <c r="H260" i="19"/>
  <c r="I260" i="19" s="1"/>
  <c r="H340" i="19" s="1"/>
  <c r="I340" i="19" s="1"/>
  <c r="H262" i="19"/>
  <c r="I262" i="19" s="1"/>
  <c r="H265" i="19"/>
  <c r="I265" i="19" s="1"/>
  <c r="I240" i="19"/>
  <c r="H241" i="19"/>
  <c r="I241" i="19" s="1"/>
  <c r="H243" i="19"/>
  <c r="I243" i="19" s="1"/>
  <c r="H248" i="19"/>
  <c r="I248" i="19" s="1"/>
  <c r="H253" i="19"/>
  <c r="I253" i="19" s="1"/>
  <c r="H256" i="19"/>
  <c r="I256" i="19" s="1"/>
  <c r="H261" i="19"/>
  <c r="I261" i="19" s="1"/>
  <c r="H263" i="19"/>
  <c r="I263" i="19" s="1"/>
  <c r="H266" i="19"/>
  <c r="I266" i="19" s="1"/>
  <c r="I207" i="19"/>
  <c r="I211" i="19"/>
  <c r="I216" i="19"/>
  <c r="I218" i="19"/>
  <c r="I233" i="19"/>
  <c r="I236" i="19"/>
  <c r="H208" i="19"/>
  <c r="I208" i="19" s="1"/>
  <c r="H212" i="19"/>
  <c r="I212" i="19" s="1"/>
  <c r="H214" i="19"/>
  <c r="I214" i="19" s="1"/>
  <c r="H217" i="19"/>
  <c r="I217" i="19" s="1"/>
  <c r="H220" i="19"/>
  <c r="I220" i="19" s="1"/>
  <c r="H222" i="19"/>
  <c r="I222" i="19" s="1"/>
  <c r="H224" i="19"/>
  <c r="I224" i="19" s="1"/>
  <c r="H226" i="19"/>
  <c r="I226" i="19" s="1"/>
  <c r="H229" i="19"/>
  <c r="I229" i="19" s="1"/>
  <c r="H232" i="19"/>
  <c r="I232" i="19" s="1"/>
  <c r="H237" i="19"/>
  <c r="I237" i="19" s="1"/>
  <c r="I206" i="19"/>
  <c r="I210" i="19"/>
  <c r="I227" i="19"/>
  <c r="H209" i="19"/>
  <c r="I209" i="19" s="1"/>
  <c r="H213" i="19"/>
  <c r="I213" i="19" s="1"/>
  <c r="H215" i="19"/>
  <c r="H219" i="19"/>
  <c r="I219" i="19" s="1"/>
  <c r="H221" i="19"/>
  <c r="I221" i="19" s="1"/>
  <c r="H223" i="19"/>
  <c r="I223" i="19" s="1"/>
  <c r="H225" i="19"/>
  <c r="I225" i="19" s="1"/>
  <c r="H228" i="19"/>
  <c r="I228" i="19" s="1"/>
  <c r="H230" i="19"/>
  <c r="I230" i="19" s="1"/>
  <c r="H235" i="19"/>
  <c r="I235" i="19" s="1"/>
  <c r="I176" i="19"/>
  <c r="I180" i="19"/>
  <c r="I182" i="19"/>
  <c r="I184" i="19"/>
  <c r="I188" i="19"/>
  <c r="I190" i="19"/>
  <c r="I201" i="19"/>
  <c r="H178" i="19"/>
  <c r="I178" i="19" s="1"/>
  <c r="H185" i="19"/>
  <c r="I185" i="19" s="1"/>
  <c r="H189" i="19"/>
  <c r="I189" i="19" s="1"/>
  <c r="H192" i="19"/>
  <c r="I192" i="19" s="1"/>
  <c r="H196" i="19"/>
  <c r="I196" i="19" s="1"/>
  <c r="H200" i="19"/>
  <c r="I200" i="19" s="1"/>
  <c r="H203" i="19"/>
  <c r="I203" i="19" s="1"/>
  <c r="H187" i="19"/>
  <c r="I187" i="19" s="1"/>
  <c r="I177" i="19"/>
  <c r="I179" i="19"/>
  <c r="I183" i="19"/>
  <c r="I193" i="19"/>
  <c r="I195" i="19"/>
  <c r="I197" i="19"/>
  <c r="I204" i="19"/>
  <c r="H175" i="19"/>
  <c r="I175" i="19" s="1"/>
  <c r="H181" i="19"/>
  <c r="I181" i="19" s="1"/>
  <c r="H186" i="19"/>
  <c r="I186" i="19" s="1"/>
  <c r="H191" i="19"/>
  <c r="I191" i="19" s="1"/>
  <c r="H194" i="19"/>
  <c r="I194" i="19" s="1"/>
  <c r="H199" i="19"/>
  <c r="I199" i="19" s="1"/>
  <c r="H202" i="19"/>
  <c r="I202" i="19" s="1"/>
  <c r="H205" i="19"/>
  <c r="I205" i="19" s="1"/>
  <c r="I157" i="19"/>
  <c r="I163" i="19"/>
  <c r="I168" i="19"/>
  <c r="H162" i="19"/>
  <c r="I162" i="19" s="1"/>
  <c r="H167" i="19"/>
  <c r="I167" i="19" s="1"/>
  <c r="H171" i="19"/>
  <c r="I171" i="19" s="1"/>
  <c r="H174" i="19"/>
  <c r="I174" i="19" s="1"/>
  <c r="I156" i="19"/>
  <c r="I158" i="19"/>
  <c r="I165" i="19"/>
  <c r="H159" i="19"/>
  <c r="I159" i="19" s="1"/>
  <c r="H166" i="19"/>
  <c r="I166" i="19" s="1"/>
  <c r="H169" i="19"/>
  <c r="I169" i="19" s="1"/>
  <c r="H172" i="19"/>
  <c r="I172" i="19" s="1"/>
  <c r="I128" i="19"/>
  <c r="I138" i="19"/>
  <c r="I142" i="19"/>
  <c r="I146" i="19"/>
  <c r="I152" i="19"/>
  <c r="H129" i="19"/>
  <c r="I129" i="19" s="1"/>
  <c r="H131" i="19"/>
  <c r="I131" i="19" s="1"/>
  <c r="H134" i="19"/>
  <c r="I134" i="19" s="1"/>
  <c r="H136" i="19"/>
  <c r="I136" i="19" s="1"/>
  <c r="H140" i="19"/>
  <c r="I140" i="19" s="1"/>
  <c r="H145" i="19"/>
  <c r="I145" i="19" s="1"/>
  <c r="H149" i="19"/>
  <c r="H154" i="19"/>
  <c r="I154" i="19" s="1"/>
  <c r="I133" i="19"/>
  <c r="I139" i="19"/>
  <c r="I141" i="19"/>
  <c r="I143" i="19"/>
  <c r="I151" i="19"/>
  <c r="H130" i="19"/>
  <c r="I130" i="19" s="1"/>
  <c r="H132" i="19"/>
  <c r="I132" i="19" s="1"/>
  <c r="H135" i="19"/>
  <c r="I135" i="19" s="1"/>
  <c r="H137" i="19"/>
  <c r="I137" i="19" s="1"/>
  <c r="H144" i="19"/>
  <c r="I144" i="19" s="1"/>
  <c r="H147" i="19"/>
  <c r="I147" i="19" s="1"/>
  <c r="H153" i="19"/>
  <c r="I153" i="19" s="1"/>
  <c r="H155" i="19"/>
  <c r="I155" i="19" s="1"/>
  <c r="I65" i="19"/>
  <c r="I80" i="19"/>
  <c r="I82" i="19"/>
  <c r="I86" i="19"/>
  <c r="I97" i="19"/>
  <c r="I102" i="19"/>
  <c r="I109" i="19"/>
  <c r="H63" i="19"/>
  <c r="I63" i="19" s="1"/>
  <c r="H67" i="19"/>
  <c r="I67" i="19" s="1"/>
  <c r="H70" i="19"/>
  <c r="I70" i="19" s="1"/>
  <c r="H72" i="19"/>
  <c r="I72" i="19" s="1"/>
  <c r="H74" i="19"/>
  <c r="I74" i="19" s="1"/>
  <c r="H77" i="19"/>
  <c r="I77" i="19" s="1"/>
  <c r="H84" i="19"/>
  <c r="I84" i="19" s="1"/>
  <c r="H87" i="19"/>
  <c r="I87" i="19" s="1"/>
  <c r="H89" i="19"/>
  <c r="I89" i="19" s="1"/>
  <c r="H92" i="19"/>
  <c r="I92" i="19" s="1"/>
  <c r="H96" i="19"/>
  <c r="I96" i="19" s="1"/>
  <c r="H101" i="19"/>
  <c r="I101" i="19" s="1"/>
  <c r="H105" i="19"/>
  <c r="I105" i="19" s="1"/>
  <c r="H107" i="19"/>
  <c r="I107" i="19" s="1"/>
  <c r="H111" i="19"/>
  <c r="I111" i="19" s="1"/>
  <c r="H113" i="19"/>
  <c r="I113" i="19" s="1"/>
  <c r="H115" i="19"/>
  <c r="I115" i="19" s="1"/>
  <c r="H118" i="19"/>
  <c r="I118" i="19" s="1"/>
  <c r="H120" i="19"/>
  <c r="I120" i="19" s="1"/>
  <c r="H122" i="19"/>
  <c r="I122" i="19" s="1"/>
  <c r="H124" i="19"/>
  <c r="I124" i="19" s="1"/>
  <c r="I66" i="19"/>
  <c r="I81" i="19"/>
  <c r="I91" i="19"/>
  <c r="I103" i="19"/>
  <c r="I342" i="19" s="1"/>
  <c r="I110" i="19"/>
  <c r="I125" i="19"/>
  <c r="H62" i="19"/>
  <c r="I62" i="19" s="1"/>
  <c r="H64" i="19"/>
  <c r="I64" i="19" s="1"/>
  <c r="H68" i="19"/>
  <c r="I68" i="19" s="1"/>
  <c r="H71" i="19"/>
  <c r="I71" i="19" s="1"/>
  <c r="H73" i="19"/>
  <c r="I73" i="19" s="1"/>
  <c r="H75" i="19"/>
  <c r="I75" i="19" s="1"/>
  <c r="H83" i="19"/>
  <c r="I83" i="19" s="1"/>
  <c r="H85" i="19"/>
  <c r="I85" i="19" s="1"/>
  <c r="H88" i="19"/>
  <c r="I88" i="19" s="1"/>
  <c r="H90" i="19"/>
  <c r="I90" i="19" s="1"/>
  <c r="H95" i="19"/>
  <c r="I95" i="19" s="1"/>
  <c r="H100" i="19"/>
  <c r="I100" i="19" s="1"/>
  <c r="H104" i="19"/>
  <c r="I104" i="19" s="1"/>
  <c r="H106" i="19"/>
  <c r="I106" i="19" s="1"/>
  <c r="H112" i="19"/>
  <c r="I112" i="19" s="1"/>
  <c r="H114" i="19"/>
  <c r="I114" i="19" s="1"/>
  <c r="H116" i="19"/>
  <c r="I116" i="19" s="1"/>
  <c r="H119" i="19"/>
  <c r="I119" i="19" s="1"/>
  <c r="H121" i="19"/>
  <c r="I121" i="19" s="1"/>
  <c r="H123" i="19"/>
  <c r="I123" i="19" s="1"/>
  <c r="H126" i="19"/>
  <c r="I126" i="19" s="1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I34" i="19"/>
  <c r="I36" i="19"/>
  <c r="H39" i="19"/>
  <c r="I39" i="19" s="1"/>
  <c r="H41" i="19"/>
  <c r="I41" i="19" s="1"/>
  <c r="I43" i="19"/>
  <c r="H45" i="19"/>
  <c r="I45" i="19" s="1"/>
  <c r="I47" i="19"/>
  <c r="H54" i="19"/>
  <c r="I54" i="19" s="1"/>
  <c r="H56" i="19"/>
  <c r="I56" i="19" s="1"/>
  <c r="I58" i="19"/>
  <c r="H60" i="19"/>
  <c r="I60" i="19" s="1"/>
  <c r="I24" i="19"/>
  <c r="I35" i="19"/>
  <c r="H38" i="19"/>
  <c r="I38" i="19" s="1"/>
  <c r="H40" i="19"/>
  <c r="I40" i="19" s="1"/>
  <c r="I42" i="19"/>
  <c r="H44" i="19"/>
  <c r="I44" i="19" s="1"/>
  <c r="H46" i="19"/>
  <c r="I46" i="19" s="1"/>
  <c r="H48" i="19"/>
  <c r="I48" i="19" s="1"/>
  <c r="H49" i="19"/>
  <c r="I49" i="19" s="1"/>
  <c r="H50" i="19"/>
  <c r="I50" i="19" s="1"/>
  <c r="I52" i="19"/>
  <c r="H55" i="19"/>
  <c r="I55" i="19" s="1"/>
  <c r="H57" i="19"/>
  <c r="I57" i="19" s="1"/>
  <c r="I59" i="19"/>
  <c r="H61" i="19"/>
  <c r="I61" i="19" s="1"/>
  <c r="I10" i="19"/>
  <c r="I13" i="19"/>
  <c r="H3" i="19"/>
  <c r="I3" i="19" s="1"/>
  <c r="H6" i="19"/>
  <c r="I6" i="19" s="1"/>
  <c r="H14" i="19"/>
  <c r="I14" i="19" s="1"/>
  <c r="H16" i="19"/>
  <c r="I16" i="19" s="1"/>
  <c r="H18" i="19"/>
  <c r="I18" i="19" s="1"/>
  <c r="H20" i="19"/>
  <c r="I20" i="19" s="1"/>
  <c r="H23" i="19"/>
  <c r="I23" i="19" s="1"/>
  <c r="H26" i="19"/>
  <c r="I26" i="19" s="1"/>
  <c r="I4" i="19"/>
  <c r="I9" i="19"/>
  <c r="H12" i="19"/>
  <c r="I12" i="19" s="1"/>
  <c r="H15" i="19"/>
  <c r="I15" i="19" s="1"/>
  <c r="H19" i="19"/>
  <c r="I19" i="19" s="1"/>
  <c r="H25" i="19"/>
  <c r="I25" i="19" s="1"/>
  <c r="H5" i="19"/>
  <c r="I5" i="19" s="1"/>
  <c r="H7" i="19"/>
  <c r="I7" i="19" s="1"/>
  <c r="H17" i="19"/>
  <c r="I17" i="19" s="1"/>
  <c r="H2" i="19"/>
  <c r="I2" i="19" s="1"/>
  <c r="D329" i="19"/>
  <c r="D332" i="19" s="1"/>
  <c r="D337" i="19"/>
  <c r="H329" i="19" l="1"/>
  <c r="I329" i="19" s="1"/>
  <c r="H334" i="19"/>
  <c r="I334" i="19" s="1"/>
  <c r="H332" i="19"/>
  <c r="I332" i="19" s="1"/>
  <c r="H333" i="19"/>
  <c r="I333" i="19" s="1"/>
  <c r="H336" i="19"/>
  <c r="I336" i="19" s="1"/>
  <c r="I337" i="19"/>
  <c r="H337" i="19"/>
  <c r="H341" i="19"/>
  <c r="I341" i="19" s="1"/>
  <c r="H328" i="19"/>
  <c r="H330" i="19"/>
  <c r="I330" i="19" s="1"/>
  <c r="H338" i="19"/>
  <c r="I338" i="19" s="1"/>
  <c r="H349" i="19"/>
  <c r="I349" i="19" s="1"/>
  <c r="H350" i="19"/>
  <c r="I350" i="19" s="1"/>
  <c r="H335" i="19"/>
  <c r="I335" i="19" s="1"/>
  <c r="H331" i="19"/>
  <c r="I331" i="19" s="1"/>
  <c r="I328" i="19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7" i="18"/>
  <c r="G27" i="18" s="1"/>
  <c r="F30" i="18"/>
  <c r="G30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2" i="18"/>
  <c r="G2" i="18" s="1"/>
  <c r="D38" i="18"/>
  <c r="D39" i="18" s="1"/>
  <c r="D42" i="18" s="1"/>
  <c r="D43" i="18" s="1"/>
  <c r="D39" i="6"/>
  <c r="D48" i="18" l="1"/>
  <c r="D49" i="18" s="1"/>
  <c r="D26" i="17" l="1"/>
  <c r="D32" i="17"/>
  <c r="D33" i="17" l="1"/>
  <c r="F8" i="17" s="1"/>
  <c r="D24" i="17"/>
  <c r="D25" i="17" s="1"/>
  <c r="D28" i="17" s="1"/>
  <c r="D29" i="17" s="1"/>
  <c r="D39" i="14"/>
  <c r="D40" i="14" s="1"/>
  <c r="D47" i="14"/>
  <c r="D61" i="12"/>
  <c r="D66" i="12" s="1"/>
  <c r="F16" i="17" l="1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10" i="17"/>
  <c r="G10" i="17" s="1"/>
  <c r="G2" i="17"/>
  <c r="G7" i="17"/>
  <c r="F29" i="14"/>
  <c r="G29" i="14" s="1"/>
  <c r="F28" i="14"/>
  <c r="G28" i="14" s="1"/>
  <c r="G13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D43" i="14" s="1"/>
  <c r="D44" i="14" s="1"/>
  <c r="H55" i="9"/>
  <c r="H41" i="9"/>
  <c r="H46" i="9"/>
  <c r="H48" i="9"/>
  <c r="H49" i="9"/>
  <c r="H56" i="9"/>
  <c r="H57" i="9"/>
  <c r="H60" i="9"/>
  <c r="H61" i="9"/>
  <c r="H62" i="9"/>
  <c r="H63" i="9"/>
  <c r="H64" i="9"/>
  <c r="H66" i="9"/>
  <c r="H67" i="9"/>
  <c r="H68" i="9"/>
  <c r="H69" i="9"/>
  <c r="H70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9" i="14" l="1"/>
  <c r="D50" i="14" s="1"/>
  <c r="D34" i="17"/>
  <c r="D35" i="17" s="1"/>
  <c r="G29" i="6"/>
  <c r="G30" i="6" s="1"/>
  <c r="G31" i="6" s="1"/>
  <c r="H39" i="6"/>
  <c r="F38" i="6"/>
  <c r="H38" i="6" s="1"/>
  <c r="F32" i="6"/>
  <c r="H32" i="6" s="1"/>
  <c r="G32" i="6" l="1"/>
  <c r="G33" i="6" s="1"/>
  <c r="D65" i="12" l="1"/>
  <c r="D71" i="12"/>
  <c r="D72" i="12" s="1"/>
  <c r="F7" i="12" l="1"/>
  <c r="G7" i="12" s="1"/>
  <c r="F8" i="12"/>
  <c r="G8" i="12" s="1"/>
  <c r="G6" i="12"/>
  <c r="G16" i="12"/>
  <c r="G18" i="12"/>
  <c r="F3" i="12"/>
  <c r="G3" i="12" s="1"/>
  <c r="F20" i="12"/>
  <c r="G20" i="12" s="1"/>
  <c r="F23" i="12"/>
  <c r="G23" i="12" s="1"/>
  <c r="G5" i="12"/>
  <c r="G17" i="12"/>
  <c r="G25" i="12"/>
  <c r="F2" i="12"/>
  <c r="G2" i="12" s="1"/>
  <c r="F4" i="12"/>
  <c r="G4" i="12" s="1"/>
  <c r="F9" i="12"/>
  <c r="G9" i="12" s="1"/>
  <c r="F10" i="12"/>
  <c r="G10" i="12" s="1"/>
  <c r="F11" i="12"/>
  <c r="G11" i="12" s="1"/>
  <c r="F13" i="12"/>
  <c r="G13" i="12" s="1"/>
  <c r="F19" i="12"/>
  <c r="G19" i="12" s="1"/>
  <c r="F21" i="12"/>
  <c r="G21" i="12" s="1"/>
  <c r="F24" i="12"/>
  <c r="G24" i="12" s="1"/>
  <c r="F47" i="12"/>
  <c r="G47" i="12" s="1"/>
  <c r="F48" i="12"/>
  <c r="G48" i="12" s="1"/>
  <c r="F49" i="12"/>
  <c r="G49" i="12" s="1"/>
  <c r="F59" i="12"/>
  <c r="G59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G58" i="12"/>
  <c r="F29" i="12"/>
  <c r="G29" i="12" s="1"/>
  <c r="F34" i="12"/>
  <c r="G34" i="12" s="1"/>
  <c r="F35" i="12"/>
  <c r="G35" i="12" s="1"/>
  <c r="G36" i="12"/>
  <c r="F38" i="12"/>
  <c r="G38" i="12" s="1"/>
  <c r="F39" i="12"/>
  <c r="G39" i="12" s="1"/>
  <c r="G42" i="12"/>
  <c r="G43" i="12"/>
  <c r="F44" i="12"/>
  <c r="G44" i="12" s="1"/>
  <c r="F46" i="12"/>
  <c r="G46" i="12" s="1"/>
  <c r="F26" i="12"/>
  <c r="G26" i="12" s="1"/>
  <c r="G31" i="12"/>
  <c r="D63" i="12"/>
  <c r="D64" i="12" s="1"/>
  <c r="D67" i="12" s="1"/>
  <c r="D68" i="12" s="1"/>
  <c r="F45" i="12"/>
  <c r="G45" i="12" s="1"/>
  <c r="G41" i="12"/>
  <c r="F40" i="12"/>
  <c r="G40" i="12" s="1"/>
  <c r="G37" i="12"/>
  <c r="F30" i="12"/>
  <c r="G30" i="12" s="1"/>
  <c r="D49" i="9"/>
  <c r="D50" i="9" s="1"/>
  <c r="D41" i="9"/>
  <c r="F20" i="9" l="1"/>
  <c r="G20" i="9" s="1"/>
  <c r="F53" i="9" s="1"/>
  <c r="F14" i="9"/>
  <c r="G14" i="9" s="1"/>
  <c r="F7" i="9"/>
  <c r="G7" i="9" s="1"/>
  <c r="F28" i="9"/>
  <c r="G28" i="9" s="1"/>
  <c r="F16" i="9"/>
  <c r="G16" i="9" s="1"/>
  <c r="F50" i="9" s="1"/>
  <c r="F6" i="9"/>
  <c r="G6" i="9" s="1"/>
  <c r="F43" i="9" s="1"/>
  <c r="H43" i="9" s="1"/>
  <c r="D42" i="9"/>
  <c r="D73" i="12"/>
  <c r="F24" i="9"/>
  <c r="G24" i="9" s="1"/>
  <c r="F15" i="9"/>
  <c r="G15" i="9" s="1"/>
  <c r="H50" i="9"/>
  <c r="G17" i="9"/>
  <c r="D44" i="9"/>
  <c r="D43" i="9" s="1"/>
  <c r="D45" i="9" s="1"/>
  <c r="D46" i="9" s="1"/>
  <c r="D74" i="12" l="1"/>
  <c r="C74" i="12"/>
  <c r="B4" i="30" s="1"/>
  <c r="G9" i="9"/>
  <c r="F33" i="9"/>
  <c r="G33" i="9" s="1"/>
  <c r="F51" i="9"/>
  <c r="H51" i="9" s="1"/>
  <c r="F34" i="9"/>
  <c r="G34" i="9" s="1"/>
  <c r="F8" i="9"/>
  <c r="G8" i="9" s="1"/>
  <c r="F23" i="9"/>
  <c r="G23" i="9" s="1"/>
  <c r="G32" i="9"/>
  <c r="F29" i="9"/>
  <c r="G29" i="9" s="1"/>
  <c r="F30" i="9"/>
  <c r="G30" i="9" s="1"/>
  <c r="G26" i="9"/>
  <c r="G21" i="9"/>
  <c r="G11" i="9"/>
  <c r="F5" i="9"/>
  <c r="G5" i="9" s="1"/>
  <c r="F18" i="9"/>
  <c r="G18" i="9" s="1"/>
  <c r="G31" i="9"/>
  <c r="G10" i="9"/>
  <c r="F3" i="9"/>
  <c r="G3" i="9" s="1"/>
  <c r="F13" i="9"/>
  <c r="G13" i="9" s="1"/>
  <c r="H53" i="9"/>
  <c r="F19" i="9"/>
  <c r="G19" i="9" s="1"/>
  <c r="F22" i="9"/>
  <c r="G22" i="9" s="1"/>
  <c r="F2" i="9"/>
  <c r="G2" i="9" s="1"/>
  <c r="D38" i="6"/>
  <c r="F59" i="9" l="1"/>
  <c r="F44" i="9"/>
  <c r="H44" i="9" s="1"/>
  <c r="F45" i="9"/>
  <c r="H45" i="9" s="1"/>
  <c r="F65" i="9"/>
  <c r="H65" i="9" s="1"/>
  <c r="F42" i="9"/>
  <c r="H42" i="9" s="1"/>
  <c r="F40" i="9"/>
  <c r="G40" i="9" s="1"/>
  <c r="G41" i="9" s="1"/>
  <c r="F58" i="9"/>
  <c r="H58" i="9" s="1"/>
  <c r="F47" i="9"/>
  <c r="H47" i="9" s="1"/>
  <c r="F52" i="9"/>
  <c r="H52" i="9" s="1"/>
  <c r="D51" i="9"/>
  <c r="H59" i="9"/>
  <c r="F54" i="9"/>
  <c r="H54" i="9" s="1"/>
  <c r="F23" i="6"/>
  <c r="G23" i="6" s="1"/>
  <c r="F55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D52" i="9" l="1"/>
  <c r="C52" i="9"/>
  <c r="B3" i="30" s="1"/>
  <c r="B13" i="30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H40" i="9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  <c r="I302" i="19"/>
  <c r="H347" i="19" l="1"/>
  <c r="I347" i="19" s="1"/>
  <c r="D339" i="19"/>
  <c r="D340" i="19" s="1"/>
  <c r="D341" i="19" l="1"/>
  <c r="D333" i="19"/>
</calcChain>
</file>

<file path=xl/sharedStrings.xml><?xml version="1.0" encoding="utf-8"?>
<sst xmlns="http://schemas.openxmlformats.org/spreadsheetml/2006/main" count="8940" uniqueCount="1484">
  <si>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</si>
  <si>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</si>
  <si>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</si>
  <si>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</si>
  <si>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</si>
  <si>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</si>
  <si>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</si>
  <si>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</si>
  <si>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</si>
  <si>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</si>
  <si>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</si>
  <si>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</si>
  <si>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</si>
  <si>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</si>
  <si>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</si>
  <si>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</si>
  <si>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</si>
  <si>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</si>
  <si>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</si>
  <si>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</si>
  <si>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</si>
  <si>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</si>
  <si>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</si>
  <si>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</si>
  <si>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</si>
  <si>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</si>
  <si>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</si>
  <si>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</si>
  <si>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</si>
  <si>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</si>
  <si>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</si>
  <si>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</si>
  <si>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</si>
  <si>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</si>
  <si>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</si>
  <si>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</si>
  <si>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</si>
  <si>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</si>
  <si>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</si>
  <si>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</si>
  <si>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</si>
  <si>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</si>
  <si>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</si>
  <si>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</si>
  <si>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</si>
  <si>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</si>
  <si>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</si>
  <si>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</si>
  <si>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</si>
  <si>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</si>
  <si>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</si>
  <si>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</si>
  <si>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</si>
  <si>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</si>
  <si>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</si>
  <si>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</si>
  <si>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</si>
  <si>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</si>
  <si>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</si>
  <si>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</si>
  <si>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</si>
  <si>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</si>
  <si>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</si>
  <si>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</si>
  <si>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</si>
  <si>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</si>
  <si>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</si>
  <si>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</si>
  <si>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</si>
  <si>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</si>
  <si>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</si>
  <si>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</si>
  <si>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</si>
  <si>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</si>
  <si>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</si>
  <si>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</si>
  <si>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</si>
  <si>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</si>
  <si>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</si>
  <si>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</si>
  <si>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</si>
  <si>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</si>
  <si>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</si>
  <si>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</si>
  <si>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</si>
  <si>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</si>
  <si>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</si>
  <si>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</si>
  <si>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</si>
  <si>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</si>
  <si>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</si>
  <si>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</si>
  <si>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</si>
  <si>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</si>
  <si>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</si>
  <si>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</si>
  <si>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</si>
  <si>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</si>
  <si>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</si>
  <si>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</si>
  <si>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</si>
  <si>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</si>
  <si>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</si>
  <si>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</si>
  <si>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</si>
  <si>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</si>
  <si>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</si>
  <si>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</si>
  <si>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</si>
  <si>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</si>
  <si>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</si>
  <si>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</si>
  <si>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</si>
  <si>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</si>
  <si>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</si>
  <si>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</si>
  <si>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</si>
  <si>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</si>
  <si>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</si>
  <si>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</si>
  <si>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</si>
  <si>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</si>
  <si>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</si>
  <si>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</si>
  <si>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</si>
  <si>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</si>
  <si>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</si>
  <si>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</si>
  <si>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</si>
  <si>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</si>
  <si>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</si>
  <si>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</si>
  <si>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</si>
  <si>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</si>
  <si>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</si>
  <si>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</si>
  <si>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</si>
  <si>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</si>
  <si>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</si>
  <si>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</si>
  <si>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</si>
  <si>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</si>
  <si>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</si>
  <si>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</si>
  <si>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</si>
  <si>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</si>
  <si>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</si>
  <si>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</si>
  <si>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</si>
  <si>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</si>
  <si>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</si>
  <si>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</si>
  <si>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</si>
  <si>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</si>
  <si>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</si>
  <si>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</si>
  <si>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</si>
  <si>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</si>
  <si>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</si>
  <si>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</si>
  <si>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</si>
  <si>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</si>
  <si>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</si>
  <si>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</si>
  <si>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</si>
  <si>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</si>
  <si>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</si>
  <si>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</si>
  <si>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</si>
  <si>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</si>
  <si>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</si>
  <si>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</si>
  <si>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</si>
  <si>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</si>
  <si>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</si>
  <si>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</si>
  <si>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</si>
  <si>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</si>
  <si>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</si>
  <si>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</si>
  <si>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</si>
  <si>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</si>
  <si>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</si>
  <si>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</si>
  <si>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</si>
  <si>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</si>
  <si>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</si>
  <si>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</si>
  <si>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</si>
  <si>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</si>
  <si>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</si>
  <si>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</si>
  <si>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</si>
  <si>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</si>
  <si>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</si>
  <si>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</si>
  <si>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</si>
  <si>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</si>
  <si>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</si>
  <si>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</si>
  <si>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</si>
  <si>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</si>
  <si>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</si>
  <si>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</si>
  <si>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</si>
  <si>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</si>
  <si>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</si>
  <si>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</si>
  <si>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</si>
  <si>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</si>
  <si>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</si>
  <si>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</si>
  <si>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</si>
  <si>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</si>
  <si>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</si>
  <si>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</si>
  <si>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</si>
  <si>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</si>
  <si>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</si>
  <si>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</si>
  <si>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</si>
  <si>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</si>
  <si>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</si>
  <si>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</si>
  <si>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</si>
  <si>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</si>
  <si>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</si>
  <si>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</si>
  <si>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</si>
  <si>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</si>
  <si>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</si>
  <si>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</si>
  <si>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</si>
  <si>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</si>
  <si>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</si>
  <si>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</si>
  <si>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</si>
  <si>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</si>
  <si>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</si>
  <si>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</si>
  <si>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</si>
  <si>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</si>
  <si>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</si>
  <si>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</si>
  <si>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</si>
  <si>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</si>
  <si>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</si>
  <si>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</si>
  <si>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</si>
  <si>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</si>
  <si>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</si>
  <si>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</si>
  <si>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</si>
  <si>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</si>
  <si>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</si>
  <si>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</si>
  <si>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</si>
  <si>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</si>
  <si>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</si>
  <si>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</si>
  <si>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</si>
  <si>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</si>
  <si>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</si>
  <si>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</si>
  <si>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</si>
  <si>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</si>
  <si>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</si>
  <si>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</si>
  <si>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</si>
  <si>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</si>
  <si>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</si>
  <si>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</si>
  <si>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</si>
  <si>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</si>
  <si>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</si>
  <si>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</si>
  <si>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</si>
  <si>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</si>
  <si>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</si>
  <si>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</si>
  <si>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</si>
  <si>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</si>
  <si>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</si>
  <si>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</si>
  <si>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</si>
  <si>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</si>
  <si>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</si>
  <si>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</si>
  <si>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</si>
  <si>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</si>
  <si>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</si>
  <si>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</si>
  <si>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</si>
  <si>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</si>
  <si>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</si>
  <si>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</si>
  <si>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</si>
  <si>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</si>
  <si>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</si>
  <si>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</si>
  <si>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</si>
  <si>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</si>
  <si>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</si>
  <si>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</si>
  <si>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</si>
  <si>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</si>
  <si>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</si>
  <si>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</si>
  <si>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</si>
  <si>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</si>
  <si>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</si>
  <si>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</si>
  <si>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</si>
  <si>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</si>
  <si>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</si>
  <si>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</si>
  <si>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</si>
  <si>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</si>
  <si>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</si>
  <si>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</si>
  <si>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</si>
  <si>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</si>
  <si>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</si>
  <si>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</si>
  <si>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</si>
  <si>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</si>
  <si>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</si>
  <si>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</si>
  <si>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</si>
  <si>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</si>
  <si>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</si>
  <si>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</si>
  <si>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</si>
  <si>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</si>
  <si>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</si>
  <si>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</si>
  <si>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</si>
  <si>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</si>
  <si>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</si>
  <si>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</si>
  <si>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</si>
  <si>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</si>
  <si>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</si>
  <si>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</si>
  <si>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</si>
  <si>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</si>
  <si>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</si>
  <si>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</si>
  <si>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</si>
  <si>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</si>
  <si>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</si>
  <si>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</si>
  <si>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</si>
  <si>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</si>
  <si>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</si>
  <si>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</si>
  <si>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</si>
  <si>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</si>
  <si>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</si>
  <si>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</si>
  <si>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</si>
  <si>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</si>
  <si>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</si>
  <si>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</si>
  <si>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</si>
  <si>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</si>
  <si>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</si>
  <si>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</si>
  <si>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</si>
  <si>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</si>
  <si>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</si>
  <si>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</si>
  <si>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</si>
  <si>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</si>
  <si>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</si>
  <si>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</si>
  <si>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</si>
  <si>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</si>
  <si>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</si>
  <si>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</si>
  <si>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</si>
  <si>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</si>
  <si>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</si>
  <si>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</si>
  <si>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</si>
  <si>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</si>
  <si>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</si>
  <si>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</si>
  <si>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</si>
  <si>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</si>
  <si>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</si>
  <si>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</si>
  <si>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</si>
  <si>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</si>
  <si>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</si>
  <si>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</si>
  <si>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</si>
  <si>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</si>
  <si>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</si>
  <si>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</si>
  <si>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</si>
  <si>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</si>
  <si>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</si>
  <si>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</si>
  <si>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</si>
  <si>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</si>
  <si>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</si>
  <si>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</si>
  <si>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</si>
  <si>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</si>
  <si>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</si>
  <si>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</si>
  <si>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</si>
  <si>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</si>
  <si>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</si>
  <si>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</si>
  <si>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</si>
  <si>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</si>
  <si>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</si>
  <si>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</si>
  <si>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</si>
  <si>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</si>
  <si>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</si>
  <si>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</si>
  <si>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</si>
  <si>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</si>
  <si>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</si>
  <si>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</si>
  <si>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</si>
  <si>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</si>
  <si>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</si>
  <si>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</si>
  <si>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</si>
  <si>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</si>
  <si>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</si>
  <si>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</si>
  <si>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</si>
  <si>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</si>
  <si>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</si>
  <si>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</si>
  <si>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</si>
  <si>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</si>
  <si>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</si>
  <si>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</si>
  <si>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</si>
  <si>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</si>
  <si>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</si>
  <si>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</si>
  <si>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</si>
  <si>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</si>
  <si>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</si>
  <si>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</si>
  <si>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</si>
  <si>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</si>
  <si>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</si>
  <si>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</si>
  <si>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</si>
  <si>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</si>
  <si>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</si>
  <si>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</si>
  <si>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</si>
  <si>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</si>
  <si>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</si>
  <si>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</si>
  <si>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</si>
  <si>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</si>
  <si>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</si>
  <si>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</si>
  <si>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</si>
  <si>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</si>
  <si>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</si>
  <si>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</si>
  <si>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</si>
  <si>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</si>
  <si>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</si>
  <si>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</si>
  <si>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</si>
  <si>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</si>
  <si>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</si>
  <si>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</si>
  <si>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</si>
  <si>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</si>
  <si>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</si>
  <si>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</si>
  <si>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</si>
  <si>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</si>
  <si>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</si>
  <si>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</si>
  <si>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</si>
  <si>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</si>
  <si>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</si>
  <si>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</si>
  <si>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</si>
  <si>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</si>
  <si>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</si>
  <si>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</si>
  <si>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</si>
  <si>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</si>
  <si>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</si>
  <si>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</si>
  <si>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</si>
  <si>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</si>
  <si>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</si>
  <si>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</si>
  <si>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</si>
  <si>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</si>
  <si>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</si>
  <si>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</si>
  <si>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</si>
  <si>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</si>
  <si>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</si>
  <si>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</si>
  <si>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</si>
  <si>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</si>
  <si>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</si>
  <si>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</si>
  <si>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</si>
  <si>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</si>
  <si>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</si>
  <si>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</si>
  <si>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</si>
  <si>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</si>
  <si>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</si>
  <si>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</si>
  <si>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</si>
  <si>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</si>
  <si>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</si>
  <si>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</si>
  <si>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</si>
  <si>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</si>
  <si>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</si>
  <si>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</si>
  <si>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</si>
  <si>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</si>
  <si>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</si>
  <si>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</si>
  <si>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</si>
  <si>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</si>
  <si>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</si>
  <si>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</si>
  <si>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</si>
  <si>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</si>
  <si>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</si>
  <si>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</si>
  <si>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</si>
  <si>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</si>
  <si>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</si>
  <si>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</si>
  <si>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</si>
  <si>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</si>
  <si>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</si>
  <si>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</si>
  <si>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</si>
  <si>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</si>
  <si>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</si>
  <si>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</si>
  <si>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</si>
  <si>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</si>
  <si>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</si>
  <si>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</si>
  <si>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</si>
  <si>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</si>
  <si>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</si>
  <si>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</si>
  <si>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</si>
  <si>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</si>
  <si>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</si>
  <si>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</si>
  <si>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</si>
  <si>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</si>
  <si>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</si>
  <si>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</si>
  <si>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</si>
  <si>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</si>
  <si>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</si>
  <si>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</si>
  <si>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</si>
  <si>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</si>
  <si>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</si>
  <si>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</si>
  <si>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</si>
  <si>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</si>
  <si>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</si>
  <si>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</si>
  <si>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</si>
  <si>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</si>
  <si>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</si>
  <si>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</si>
  <si>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</si>
  <si>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</si>
  <si>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</si>
  <si>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</si>
  <si>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</si>
  <si>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</si>
  <si>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</si>
  <si>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</si>
  <si>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</si>
  <si>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</si>
  <si>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</si>
  <si>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</si>
  <si>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</si>
  <si>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</si>
  <si>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</si>
  <si>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</si>
  <si>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</si>
  <si>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</si>
  <si>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</si>
  <si>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</si>
  <si>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</si>
  <si>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</si>
  <si>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</si>
  <si>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</si>
  <si>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</si>
  <si>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</si>
  <si>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</si>
  <si>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</si>
  <si>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</si>
  <si>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</si>
  <si>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</si>
  <si>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</si>
  <si>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</si>
  <si>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</si>
  <si>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</si>
  <si>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</si>
  <si>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</si>
  <si>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</si>
  <si>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</si>
  <si>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</si>
  <si>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</si>
  <si>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</si>
  <si>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</si>
  <si>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</si>
  <si>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</si>
  <si>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</si>
  <si>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</si>
  <si>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</si>
  <si>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</si>
  <si>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</si>
  <si>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</si>
  <si>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</si>
  <si>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</si>
  <si>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</si>
  <si>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</si>
  <si>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</si>
  <si>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</si>
  <si>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</si>
  <si>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</si>
  <si>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</si>
  <si>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</si>
  <si>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</si>
  <si>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</si>
  <si>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</si>
  <si>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</si>
  <si>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</si>
  <si>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</si>
  <si>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</si>
  <si>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</si>
  <si>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</si>
  <si>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</si>
  <si>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</si>
  <si>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</si>
  <si>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</si>
  <si>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</si>
  <si>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</si>
  <si>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</si>
  <si>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</si>
  <si>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</si>
  <si>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</si>
  <si>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</si>
  <si>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</si>
  <si>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</si>
  <si>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</si>
  <si>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</si>
  <si>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</si>
  <si>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</si>
  <si>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</si>
  <si>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</si>
  <si>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</si>
  <si>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</si>
  <si>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</si>
  <si>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</si>
  <si>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</si>
  <si>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</si>
  <si>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</si>
  <si>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</si>
  <si>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</si>
  <si>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</si>
  <si>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</si>
  <si>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</si>
  <si>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</si>
  <si>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</si>
  <si>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</si>
  <si>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</si>
  <si>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</si>
  <si>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</si>
  <si>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</si>
  <si>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</si>
  <si>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</si>
  <si>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</si>
  <si>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</si>
  <si>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</si>
  <si>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</si>
  <si>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</si>
  <si>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</si>
  <si>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</si>
  <si>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</si>
  <si>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</si>
  <si>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</si>
  <si>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</si>
  <si>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</si>
  <si>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</si>
  <si>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</si>
  <si>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</si>
  <si>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</si>
  <si>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</si>
  <si>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</si>
  <si>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</si>
  <si>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</si>
  <si>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</si>
  <si>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</si>
  <si>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</si>
  <si>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</si>
  <si>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</si>
  <si>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</si>
  <si>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</si>
  <si>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</si>
  <si>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</si>
  <si>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</si>
  <si>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</si>
  <si>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</si>
  <si>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</si>
  <si>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</si>
  <si>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</si>
  <si>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</si>
  <si>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</si>
  <si>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</si>
  <si>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</si>
  <si>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</si>
  <si>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</si>
  <si>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</si>
  <si>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</si>
  <si>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</si>
  <si>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</si>
  <si>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</si>
  <si>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</si>
  <si>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</si>
  <si>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</si>
  <si>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</si>
  <si>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</si>
  <si>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</si>
  <si>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</si>
  <si>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</si>
  <si>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</si>
  <si>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</si>
  <si>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</si>
  <si>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</si>
  <si>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</si>
  <si>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</si>
  <si>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</si>
  <si>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</si>
  <si>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</si>
  <si>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</si>
  <si>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</si>
  <si>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</si>
  <si>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</si>
  <si>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</si>
  <si>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</si>
  <si>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</si>
  <si>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</si>
  <si>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</si>
  <si>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</si>
  <si>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</si>
  <si>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</si>
  <si>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</si>
  <si>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</si>
  <si>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</si>
  <si>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</si>
  <si>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</si>
  <si>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</si>
  <si>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</si>
  <si>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</si>
  <si>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</si>
  <si>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</si>
  <si>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</si>
  <si>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</si>
  <si>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</si>
  <si>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</si>
  <si>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</si>
  <si>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</si>
  <si>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</si>
  <si>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</si>
  <si>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</si>
  <si>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</si>
  <si>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</si>
  <si>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</si>
  <si>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</si>
  <si>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</si>
  <si>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</si>
  <si>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</si>
  <si>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</si>
  <si>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</si>
  <si>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</si>
  <si>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</si>
  <si>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</si>
  <si>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</si>
  <si>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</si>
  <si>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</si>
  <si>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</si>
  <si>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</si>
  <si>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</si>
  <si>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</si>
  <si>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</si>
  <si>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</si>
  <si>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</si>
  <si>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</si>
  <si>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</si>
  <si>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</si>
  <si>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</si>
  <si>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</si>
  <si>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</si>
  <si>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</si>
  <si>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</si>
  <si>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</si>
  <si>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</si>
  <si>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</si>
  <si>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</si>
  <si>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</si>
  <si>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</si>
  <si>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</si>
  <si>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</si>
  <si>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</si>
  <si>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</si>
  <si>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</si>
  <si>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</si>
  <si>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</si>
  <si>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</si>
  <si>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</si>
  <si>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</si>
  <si>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</si>
  <si>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</si>
  <si>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</si>
  <si>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</si>
  <si>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</si>
  <si>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</si>
  <si>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</si>
  <si>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</si>
  <si>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</si>
  <si>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</si>
  <si>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</si>
  <si>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</si>
  <si>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</si>
  <si>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</si>
  <si>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</si>
  <si>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</si>
  <si>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</si>
  <si>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</si>
  <si>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</si>
  <si>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</si>
  <si>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</si>
  <si>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</si>
  <si>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</si>
  <si>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</si>
  <si>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</si>
  <si>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</si>
  <si>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</si>
  <si>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</si>
  <si>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</si>
  <si>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</si>
  <si>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</si>
  <si>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</si>
  <si>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</si>
  <si>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</si>
  <si>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</si>
  <si>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</si>
  <si>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</si>
  <si>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</si>
  <si>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</si>
  <si>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</si>
  <si>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</si>
  <si>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</si>
  <si>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</si>
  <si>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</si>
  <si>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</si>
  <si>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</si>
  <si>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</si>
  <si>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</si>
  <si>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</si>
  <si>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</si>
  <si>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</si>
  <si>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</si>
  <si>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</si>
  <si>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</si>
  <si>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</si>
  <si>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</si>
  <si>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</si>
  <si>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</si>
  <si>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</si>
  <si>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</si>
  <si>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</si>
  <si>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</si>
  <si>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</si>
  <si>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</si>
  <si>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</si>
  <si>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</si>
  <si>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</si>
  <si>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</si>
  <si>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</si>
  <si>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</si>
  <si>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</si>
  <si>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</si>
  <si>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</si>
  <si>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</si>
  <si>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</si>
  <si>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</si>
  <si>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</si>
  <si>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</si>
  <si>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</si>
  <si>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</si>
  <si>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</si>
  <si>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</si>
  <si>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</si>
  <si>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</si>
  <si>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</si>
  <si>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</si>
  <si>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</si>
  <si>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</si>
  <si>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</si>
  <si>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</si>
  <si>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</si>
  <si>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</si>
  <si>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</si>
  <si>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</si>
  <si>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</si>
  <si>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</si>
  <si>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</si>
  <si>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</si>
  <si>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</si>
  <si>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</si>
  <si>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</si>
  <si>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</si>
  <si>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</si>
  <si>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</si>
  <si>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</si>
  <si>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</si>
  <si>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</si>
  <si>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</si>
  <si>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</si>
  <si>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</si>
  <si>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</si>
  <si>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</si>
  <si>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</si>
  <si>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</si>
  <si>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</si>
  <si>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</si>
  <si>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</si>
  <si>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</si>
  <si>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</si>
  <si>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</si>
  <si>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</si>
  <si>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</si>
  <si>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</si>
  <si>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</si>
  <si>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</si>
  <si>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</si>
  <si>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</si>
  <si>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</si>
  <si>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</si>
  <si>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</si>
  <si>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</si>
  <si>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</si>
  <si>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</si>
  <si>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</si>
  <si>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</si>
  <si>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</si>
  <si>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</si>
  <si>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</si>
  <si>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</si>
  <si>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</si>
  <si>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</si>
  <si>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</si>
  <si>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</si>
  <si>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</si>
  <si>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</si>
  <si>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</si>
  <si>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</si>
  <si>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</si>
  <si>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</si>
  <si>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</si>
  <si>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</si>
  <si>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</si>
  <si>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</si>
  <si>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</si>
  <si>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</si>
  <si>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</si>
  <si>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</si>
  <si>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</si>
  <si>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</si>
  <si>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</si>
  <si>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</si>
  <si>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</si>
  <si>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</si>
  <si>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</si>
  <si>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</si>
  <si>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</si>
  <si>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</si>
  <si>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</si>
  <si>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</si>
  <si>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</si>
  <si>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</si>
  <si>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</si>
  <si>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</si>
  <si>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</si>
  <si>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</si>
  <si>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</si>
  <si>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</si>
  <si>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</si>
  <si>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</si>
  <si>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</si>
  <si>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</si>
  <si>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</si>
  <si>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</si>
  <si>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</si>
  <si>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</si>
  <si>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</si>
  <si>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</si>
  <si>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</si>
  <si>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</si>
  <si>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</si>
  <si>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</si>
  <si>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</si>
  <si>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</si>
  <si>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</si>
  <si>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</si>
  <si>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</si>
  <si>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</si>
  <si>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</si>
  <si>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</si>
  <si>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</si>
  <si>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</si>
  <si>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</si>
  <si>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</si>
  <si>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</si>
  <si>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</si>
  <si>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</si>
  <si>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</si>
  <si>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</si>
  <si>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</si>
  <si>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</si>
  <si>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</si>
  <si>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</si>
  <si>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</si>
  <si>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</si>
  <si>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</si>
  <si>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</si>
  <si>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</si>
  <si>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</si>
  <si>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</si>
  <si>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</si>
  <si>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</si>
  <si>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</si>
  <si>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</si>
  <si>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</si>
  <si>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</si>
  <si>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</si>
  <si>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</si>
  <si>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</si>
  <si>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</si>
  <si>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</si>
  <si>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</si>
  <si>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</si>
  <si>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</si>
  <si>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</si>
  <si>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</si>
  <si>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</si>
  <si>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</si>
  <si>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</si>
  <si>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</si>
  <si>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</si>
  <si>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</si>
  <si>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</si>
  <si>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</si>
  <si>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</si>
  <si>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</si>
  <si>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</si>
  <si>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</si>
  <si>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</si>
  <si>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</si>
  <si>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</si>
  <si>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</si>
  <si>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</si>
  <si>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</si>
  <si>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</si>
  <si>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</si>
  <si>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</si>
  <si>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</si>
  <si>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</si>
  <si>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</si>
  <si>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</si>
  <si>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</si>
  <si>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</si>
  <si>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</si>
  <si>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</si>
  <si>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</si>
  <si>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</si>
  <si>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</si>
  <si>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</si>
  <si>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</si>
  <si>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</si>
  <si>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</si>
  <si>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</si>
  <si>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</si>
  <si>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</si>
  <si>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</si>
  <si>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</si>
  <si>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</si>
  <si>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</si>
  <si>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</si>
  <si>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</si>
  <si>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</si>
  <si>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</si>
  <si>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</si>
  <si>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</si>
  <si>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</si>
  <si>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</si>
  <si>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</si>
  <si>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</si>
  <si>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</si>
  <si>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</si>
  <si>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</si>
  <si>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</si>
  <si>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</si>
  <si>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</si>
  <si>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</si>
  <si>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</si>
  <si>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</si>
  <si>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</si>
  <si>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</si>
  <si>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</si>
  <si>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</si>
  <si>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</si>
  <si>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</si>
  <si>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</si>
  <si>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</si>
  <si>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</si>
  <si>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</si>
  <si>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</si>
  <si>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</si>
  <si>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</si>
  <si>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</si>
  <si>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</si>
  <si>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</si>
  <si>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</si>
  <si>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</si>
  <si>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</si>
  <si>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</si>
  <si>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</si>
  <si>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</si>
  <si>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</si>
  <si>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</si>
  <si>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</si>
  <si>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</si>
  <si>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</si>
  <si>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</si>
  <si>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</si>
  <si>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</si>
  <si>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</si>
  <si>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</si>
  <si>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</si>
  <si>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</si>
  <si>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</si>
  <si>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</si>
  <si>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</si>
  <si>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</si>
  <si>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</si>
  <si>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</si>
  <si>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</si>
  <si>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</si>
  <si>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</si>
  <si>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</si>
  <si>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</si>
  <si>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</si>
  <si>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</si>
  <si>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</si>
  <si>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</si>
  <si>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</si>
  <si>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</si>
  <si>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</si>
  <si>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</si>
  <si>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</si>
  <si>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</si>
  <si>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</si>
  <si>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</si>
  <si>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</si>
  <si>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</si>
  <si>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</si>
  <si>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</si>
  <si>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</si>
  <si>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</si>
  <si>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</si>
  <si>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</si>
  <si>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</si>
  <si>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</si>
  <si>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</si>
  <si>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</si>
  <si>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</si>
  <si>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</si>
  <si>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</si>
  <si>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</si>
  <si>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</si>
  <si>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</si>
  <si>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</si>
  <si>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</si>
  <si>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</si>
  <si>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</si>
  <si>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</si>
  <si>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</si>
  <si>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</si>
  <si>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</si>
  <si>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</si>
  <si>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</si>
  <si>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</si>
  <si>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</si>
  <si>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</si>
  <si>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</si>
  <si>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</si>
  <si>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</si>
  <si>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</si>
  <si>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</si>
  <si>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</si>
  <si>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</si>
  <si>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</si>
  <si>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</si>
  <si>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</si>
  <si>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</si>
  <si>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</si>
  <si>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</si>
  <si>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</si>
  <si>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</si>
  <si>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</si>
  <si>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</si>
  <si>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</si>
  <si>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</si>
  <si>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</si>
  <si>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</si>
  <si>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</si>
  <si>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</si>
  <si>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</si>
  <si>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</si>
  <si>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</si>
  <si>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</si>
  <si>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</si>
  <si>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</si>
  <si>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</si>
  <si>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</si>
  <si>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</si>
  <si>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</si>
  <si>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</si>
  <si>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</si>
  <si>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</si>
  <si>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</si>
  <si>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</si>
  <si>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</si>
  <si>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</si>
  <si>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</si>
  <si>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</si>
  <si>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</si>
  <si>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</si>
  <si>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</si>
  <si>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</si>
  <si>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</si>
  <si>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</si>
  <si>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</si>
  <si>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</si>
  <si>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</si>
  <si>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</si>
  <si>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</si>
  <si>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</si>
  <si>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</si>
  <si>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</si>
  <si>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</si>
  <si>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</si>
  <si>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</si>
  <si>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</si>
  <si>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</si>
  <si>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</si>
  <si>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</si>
  <si>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</si>
  <si>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</si>
  <si>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</si>
  <si>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</si>
  <si>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</si>
  <si>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</si>
  <si>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</si>
  <si>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</si>
  <si>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</si>
  <si>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</si>
  <si>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</si>
  <si>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</si>
  <si>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</si>
  <si>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</si>
  <si>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</si>
  <si>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</si>
  <si>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</si>
  <si>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</si>
  <si>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</si>
  <si>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</si>
  <si>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</si>
  <si>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</si>
  <si>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</si>
  <si>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</si>
  <si>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</si>
  <si>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</si>
  <si>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</si>
  <si>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</si>
  <si>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</si>
  <si>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</si>
  <si>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</si>
  <si>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</si>
  <si>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</si>
  <si>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</si>
  <si>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</si>
  <si>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</si>
  <si>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</si>
  <si>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</si>
  <si>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</si>
  <si>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</si>
  <si>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</si>
  <si>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</si>
  <si>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</si>
  <si>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</si>
  <si>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</si>
  <si>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</si>
  <si>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</si>
  <si>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</si>
  <si>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</si>
  <si>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</si>
  <si>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</si>
  <si>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</si>
  <si>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</si>
  <si>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</si>
  <si>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</si>
  <si>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</si>
  <si>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</si>
  <si>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</si>
  <si>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</si>
  <si>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</si>
  <si>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</si>
  <si>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</si>
  <si>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</si>
  <si>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</si>
  <si>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</si>
  <si>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</si>
  <si>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</si>
  <si>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</si>
  <si>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</si>
  <si>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</si>
  <si>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</si>
  <si>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</si>
  <si>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</si>
  <si>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</si>
  <si>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</si>
  <si>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</si>
  <si>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</si>
  <si>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</si>
  <si>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</si>
  <si>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</si>
  <si>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</si>
  <si>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</si>
  <si>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</si>
  <si>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</si>
  <si>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</si>
  <si>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</si>
  <si>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</si>
  <si>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</si>
  <si>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</si>
  <si>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</si>
  <si>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</si>
  <si>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</si>
  <si>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</si>
  <si>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</si>
  <si>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</si>
  <si>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</si>
  <si>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</si>
  <si>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</si>
  <si>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</si>
  <si>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</si>
  <si>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</si>
  <si>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</si>
  <si>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</si>
  <si>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</si>
  <si>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</si>
  <si>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</si>
  <si>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</si>
  <si>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</si>
  <si>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</si>
  <si>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</si>
  <si>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</si>
  <si>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</si>
  <si>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</si>
  <si>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</si>
  <si>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</si>
  <si>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</si>
  <si>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</si>
  <si>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</si>
  <si>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</si>
  <si>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</si>
  <si>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</si>
  <si>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</si>
  <si>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</si>
  <si>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</si>
  <si>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</si>
  <si>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</si>
  <si>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</si>
  <si>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</si>
  <si>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</si>
  <si>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</si>
  <si>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</si>
  <si>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</si>
  <si>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</si>
  <si>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</si>
  <si>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</si>
  <si>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</si>
  <si>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</si>
  <si>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</si>
  <si>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</si>
  <si>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</si>
  <si>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</si>
  <si>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</si>
  <si>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</si>
  <si>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</si>
  <si>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</si>
  <si>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</si>
  <si>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</si>
  <si>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</si>
  <si>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</si>
  <si>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</si>
  <si>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</si>
  <si>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</si>
  <si>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</si>
  <si>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</si>
  <si>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</si>
  <si>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</si>
  <si>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</si>
  <si>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</si>
  <si>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</si>
  <si>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</si>
  <si>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</si>
  <si>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</si>
  <si>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</si>
  <si>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</si>
  <si>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</si>
  <si>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</si>
  <si>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</si>
  <si>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</si>
  <si>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</si>
  <si>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</si>
  <si>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</si>
  <si>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</si>
  <si>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</si>
  <si>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</si>
  <si>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</si>
  <si>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</si>
  <si>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</si>
  <si>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</si>
  <si>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</si>
  <si>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</si>
  <si>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</si>
  <si>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</si>
  <si>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</si>
  <si>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ove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</si>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</sst>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rgb="FFFFFF00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18" borderId="0" xfId="0" applyFont="1" applyFill="1"/>
  </cellXfs>
  <cellStyles count="2">
    <cellStyle name="Normal" xfId="0" builtinId="0"/>
    <cellStyle name="Percent" xfId="1" builtinId="5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9"/>
      <tableStyleElement type="secondRowStripe" dxfId="98"/>
    </tableStyle>
    <tableStyle name="Equipes-style 2" pivot="0" count="2">
      <tableStyleElement type="firstRowStripe" dxfId="97"/>
      <tableStyleElement type="secondRowStripe" dxfId="96"/>
    </tableStyle>
    <tableStyle name="Equipes-style 3" pivot="0" count="2">
      <tableStyleElement type="firstRowStripe" dxfId="95"/>
      <tableStyleElement type="secondRowStripe" dxfId="94"/>
    </tableStyle>
    <tableStyle name="Equipes-style 4" pivot="0" count="2">
      <tableStyleElement type="firstRowStripe" dxfId="93"/>
      <tableStyleElement type="secondRowStripe" dxfId="92"/>
    </tableStyle>
    <tableStyle name="Equipes-style 7" pivot="0" count="2"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0.25719999999999998</c:v>
                </c:pt>
                <c:pt idx="2">
                  <c:v>0.43</c:v>
                </c:pt>
                <c:pt idx="3">
                  <c:v>0.57840000000000003</c:v>
                </c:pt>
                <c:pt idx="4">
                  <c:v>1.6000000000000001E-3</c:v>
                </c:pt>
                <c:pt idx="5">
                  <c:v>7.7200000000000005E-2</c:v>
                </c:pt>
                <c:pt idx="6">
                  <c:v>-3.6799999999999999E-2</c:v>
                </c:pt>
                <c:pt idx="7">
                  <c:v>0.40360000000000001</c:v>
                </c:pt>
                <c:pt idx="8">
                  <c:v>7.1599999999999997E-2</c:v>
                </c:pt>
                <c:pt idx="9">
                  <c:v>0.308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7160600"/>
        <c:axId val="267192064"/>
      </c:barChart>
      <c:catAx>
        <c:axId val="2671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192064"/>
        <c:crosses val="autoZero"/>
        <c:auto val="1"/>
        <c:lblAlgn val="ctr"/>
        <c:lblOffset val="100"/>
        <c:noMultiLvlLbl val="0"/>
      </c:catAx>
      <c:valAx>
        <c:axId val="267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1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28580</c:v>
                </c:pt>
                <c:pt idx="12">
                  <c:v>26580</c:v>
                </c:pt>
                <c:pt idx="13">
                  <c:v>26580</c:v>
                </c:pt>
                <c:pt idx="14">
                  <c:v>26580</c:v>
                </c:pt>
                <c:pt idx="15">
                  <c:v>26580</c:v>
                </c:pt>
                <c:pt idx="16">
                  <c:v>26580</c:v>
                </c:pt>
                <c:pt idx="17">
                  <c:v>26580</c:v>
                </c:pt>
                <c:pt idx="18">
                  <c:v>27000</c:v>
                </c:pt>
                <c:pt idx="19">
                  <c:v>27520</c:v>
                </c:pt>
                <c:pt idx="20">
                  <c:v>27520</c:v>
                </c:pt>
                <c:pt idx="21">
                  <c:v>28470</c:v>
                </c:pt>
                <c:pt idx="22">
                  <c:v>28960</c:v>
                </c:pt>
                <c:pt idx="23">
                  <c:v>28960</c:v>
                </c:pt>
                <c:pt idx="24">
                  <c:v>28960</c:v>
                </c:pt>
                <c:pt idx="25">
                  <c:v>30310</c:v>
                </c:pt>
                <c:pt idx="26">
                  <c:v>31710</c:v>
                </c:pt>
                <c:pt idx="27">
                  <c:v>31710</c:v>
                </c:pt>
                <c:pt idx="28">
                  <c:v>31710</c:v>
                </c:pt>
                <c:pt idx="29">
                  <c:v>31710</c:v>
                </c:pt>
                <c:pt idx="30">
                  <c:v>31710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92456"/>
        <c:axId val="267193632"/>
      </c:scatterChart>
      <c:valAx>
        <c:axId val="267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193632"/>
        <c:crosses val="autoZero"/>
        <c:crossBetween val="midCat"/>
      </c:valAx>
      <c:valAx>
        <c:axId val="267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19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marcoInvest!$G$40:$G$70</c:f>
              <c:numCache>
                <c:formatCode>"R$"\ #,##0.00</c:formatCode>
                <c:ptCount val="31"/>
                <c:pt idx="0">
                  <c:v>26850</c:v>
                </c:pt>
                <c:pt idx="1">
                  <c:v>26850</c:v>
                </c:pt>
                <c:pt idx="2">
                  <c:v>27380</c:v>
                </c:pt>
                <c:pt idx="3">
                  <c:v>28380</c:v>
                </c:pt>
                <c:pt idx="4">
                  <c:v>27990</c:v>
                </c:pt>
                <c:pt idx="5">
                  <c:v>28730</c:v>
                </c:pt>
                <c:pt idx="6">
                  <c:v>28730</c:v>
                </c:pt>
                <c:pt idx="7">
                  <c:v>29730</c:v>
                </c:pt>
                <c:pt idx="8">
                  <c:v>29730</c:v>
                </c:pt>
                <c:pt idx="9">
                  <c:v>29730</c:v>
                </c:pt>
                <c:pt idx="10">
                  <c:v>30690</c:v>
                </c:pt>
                <c:pt idx="11">
                  <c:v>29690</c:v>
                </c:pt>
                <c:pt idx="12">
                  <c:v>31610</c:v>
                </c:pt>
                <c:pt idx="13">
                  <c:v>32390</c:v>
                </c:pt>
                <c:pt idx="14">
                  <c:v>33180</c:v>
                </c:pt>
                <c:pt idx="15">
                  <c:v>33180</c:v>
                </c:pt>
                <c:pt idx="16">
                  <c:v>33180</c:v>
                </c:pt>
                <c:pt idx="17">
                  <c:v>33180</c:v>
                </c:pt>
                <c:pt idx="18">
                  <c:v>32990</c:v>
                </c:pt>
                <c:pt idx="19">
                  <c:v>33770</c:v>
                </c:pt>
                <c:pt idx="20">
                  <c:v>33770</c:v>
                </c:pt>
                <c:pt idx="21">
                  <c:v>33770</c:v>
                </c:pt>
                <c:pt idx="22">
                  <c:v>33770</c:v>
                </c:pt>
                <c:pt idx="23">
                  <c:v>33770</c:v>
                </c:pt>
                <c:pt idx="24">
                  <c:v>33770</c:v>
                </c:pt>
                <c:pt idx="25">
                  <c:v>35750</c:v>
                </c:pt>
                <c:pt idx="26">
                  <c:v>35750</c:v>
                </c:pt>
                <c:pt idx="27">
                  <c:v>35750</c:v>
                </c:pt>
                <c:pt idx="28">
                  <c:v>35750</c:v>
                </c:pt>
                <c:pt idx="29">
                  <c:v>35750</c:v>
                </c:pt>
                <c:pt idx="30">
                  <c:v>35750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84416"/>
        <c:axId val="220084808"/>
      </c:scatterChart>
      <c:valAx>
        <c:axId val="220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84808"/>
        <c:crosses val="autoZero"/>
        <c:crossBetween val="midCat"/>
      </c:valAx>
      <c:valAx>
        <c:axId val="220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52</xdr:row>
      <xdr:rowOff>104775</xdr:rowOff>
    </xdr:from>
    <xdr:to>
      <xdr:col>4</xdr:col>
      <xdr:colOff>142875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1:I341" headerRowCount="0" headerRowDxfId="83" dataDxfId="82" totalsRowDxfId="81">
  <tableColumns count="4">
    <tableColumn id="1" name="Column1" dataDxfId="80">
      <calculatedColumnFormula>COUNTIF(K$2:K$600,G341)</calculatedColumnFormula>
    </tableColumn>
    <tableColumn id="2" name="Column2" dataDxfId="79"/>
    <tableColumn id="3" name="Column3" dataDxfId="78">
      <calculatedColumnFormula>SUMIFS(I$2:I337,K$2:K337,G341)</calculatedColumnFormula>
    </tableColumn>
    <tableColumn id="4" name="Column4" dataDxfId="77">
      <calculatedColumnFormula>H341/D$335*100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2:I342" headerRowCount="0" headerRowDxfId="76" dataDxfId="75" totalsRowDxfId="74">
  <tableColumns count="4">
    <tableColumn id="1" name="Column1" dataDxfId="73">
      <calculatedColumnFormula>COUNTIF(K$2:K$600,G342)</calculatedColumnFormula>
    </tableColumn>
    <tableColumn id="2" name="Column2" dataDxfId="72"/>
    <tableColumn id="3" name="Column3" dataDxfId="71">
      <calculatedColumnFormula>SUMIFS(I$2:I338,K$2:K338,G342)</calculatedColumnFormula>
    </tableColumn>
    <tableColumn id="4" name="Column4" dataDxfId="70">
      <calculatedColumnFormula>H342/D$335*100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3:I344" headerRowCount="0" headerRowDxfId="69" dataDxfId="68" totalsRowDxfId="67">
  <tableColumns count="4">
    <tableColumn id="1" name="Column1" dataDxfId="66">
      <calculatedColumnFormula>COUNTIF(K$2:K$600,G343)</calculatedColumnFormula>
    </tableColumn>
    <tableColumn id="2" name="Column2" dataDxfId="65"/>
    <tableColumn id="3" name="Column3" dataDxfId="64">
      <calculatedColumnFormula>SUMIFS(I$2:I339,K$2:K339,G343)</calculatedColumnFormula>
    </tableColumn>
    <tableColumn id="4" name="Column4" dataDxfId="63">
      <calculatedColumnFormula>H343/D$335*100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62" dataDxfId="61" totalsRowDxfId="60">
  <tableColumns count="4">
    <tableColumn id="1" name="Column1" dataDxfId="59">
      <calculatedColumnFormula>COUNTIF(K$2:K$600,G345)</calculatedColumnFormula>
    </tableColumn>
    <tableColumn id="2" name="Column2" dataDxfId="58"/>
    <tableColumn id="3" name="Column3" dataDxfId="57">
      <calculatedColumnFormula>SUMIFS(I$2:I341,K$2:K341,G345)</calculatedColumnFormula>
    </tableColumn>
    <tableColumn id="4" name="Column4" dataDxfId="56">
      <calculatedColumnFormula>H345/D$335*100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55" dataDxfId="54" totalsRowDxfId="53">
  <tableColumns count="4">
    <tableColumn id="1" name="Column1" dataDxfId="52">
      <calculatedColumnFormula>COUNTIF(K$2:K$600,G346)</calculatedColumnFormula>
    </tableColumn>
    <tableColumn id="2" name="Column2" dataDxfId="51"/>
    <tableColumn id="3" name="Column3" dataDxfId="50">
      <calculatedColumnFormula>SUMIFS(I$2:I342,K$2:K342,G346)</calculatedColumnFormula>
    </tableColumn>
    <tableColumn id="4" name="Column4" dataDxfId="49">
      <calculatedColumnFormula>H346/D$335*100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opLeftCell="A332" workbookViewId="0">
      <selection activeCell="G350" sqref="G350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C2*D$338</f>
        <v>7000</v>
      </c>
      <c r="I2" s="10">
        <f t="shared" ref="I2:I7" si="0">H2-D$338</f>
        <v>3000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C3*D$338</f>
        <v>8000</v>
      </c>
      <c r="I3" s="10">
        <f t="shared" si="0"/>
        <v>4000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-4000</v>
      </c>
      <c r="J4" s="33" t="s">
        <v>21</v>
      </c>
      <c r="K4" s="38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C5*D$338</f>
        <v>7800</v>
      </c>
      <c r="I5" s="10">
        <f t="shared" si="0"/>
        <v>3800</v>
      </c>
      <c r="J5" s="38" t="s">
        <v>311</v>
      </c>
      <c r="K5" s="3" t="s">
        <v>58</v>
      </c>
    </row>
    <row r="6" spans="1:11" x14ac:dyDescent="0.25">
      <c r="A6" s="6">
        <v>44601</v>
      </c>
      <c r="B6" s="4" t="s">
        <v>71</v>
      </c>
      <c r="C6" s="96">
        <v>1.88</v>
      </c>
      <c r="E6" s="4" t="s">
        <v>15</v>
      </c>
      <c r="F6" s="97" t="s">
        <v>33</v>
      </c>
      <c r="H6" s="10">
        <f>C6*D$338</f>
        <v>7520</v>
      </c>
      <c r="I6" s="10">
        <f t="shared" si="0"/>
        <v>3520</v>
      </c>
      <c r="J6" s="33" t="s">
        <v>312</v>
      </c>
      <c r="K6" s="4" t="s">
        <v>60</v>
      </c>
    </row>
    <row r="7" spans="1:11" x14ac:dyDescent="0.25">
      <c r="A7" s="6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C7*D$338</f>
        <v>8000</v>
      </c>
      <c r="I7" s="10">
        <f t="shared" si="0"/>
        <v>4000</v>
      </c>
      <c r="J7" s="33" t="s">
        <v>29</v>
      </c>
      <c r="K7" s="38" t="s">
        <v>56</v>
      </c>
    </row>
    <row r="8" spans="1:11" x14ac:dyDescent="0.25">
      <c r="A8" s="6">
        <v>44604</v>
      </c>
      <c r="B8" s="4" t="s">
        <v>75</v>
      </c>
      <c r="C8" s="9">
        <v>1.47</v>
      </c>
      <c r="E8" s="4" t="s">
        <v>15</v>
      </c>
      <c r="F8" s="41" t="s">
        <v>1468</v>
      </c>
      <c r="H8" s="10">
        <v>0</v>
      </c>
      <c r="I8" s="10">
        <v>0</v>
      </c>
      <c r="J8" s="33" t="s">
        <v>21</v>
      </c>
      <c r="K8" s="38" t="s">
        <v>66</v>
      </c>
    </row>
    <row r="9" spans="1:11" x14ac:dyDescent="0.25">
      <c r="A9" s="79">
        <v>44605</v>
      </c>
      <c r="B9" s="81" t="s">
        <v>81</v>
      </c>
      <c r="C9" s="9">
        <v>2</v>
      </c>
      <c r="E9" s="4" t="s">
        <v>15</v>
      </c>
      <c r="F9" s="40" t="s">
        <v>1279</v>
      </c>
      <c r="H9" s="10">
        <v>0</v>
      </c>
      <c r="I9" s="10">
        <f>H9-D$338</f>
        <v>-4000</v>
      </c>
      <c r="J9" s="4" t="s">
        <v>25</v>
      </c>
      <c r="K9" s="4" t="s">
        <v>54</v>
      </c>
    </row>
    <row r="10" spans="1:11" x14ac:dyDescent="0.25">
      <c r="A10" s="79">
        <v>44605</v>
      </c>
      <c r="B10" s="81" t="s">
        <v>84</v>
      </c>
      <c r="C10" s="96">
        <v>1.81</v>
      </c>
      <c r="E10" s="4" t="s">
        <v>15</v>
      </c>
      <c r="F10" s="40" t="s">
        <v>33</v>
      </c>
      <c r="H10" s="10">
        <v>0</v>
      </c>
      <c r="I10" s="10">
        <f>H10-D$338</f>
        <v>-4000</v>
      </c>
      <c r="J10" s="33" t="s">
        <v>22</v>
      </c>
      <c r="K10" s="4" t="s">
        <v>54</v>
      </c>
    </row>
    <row r="11" spans="1:11" x14ac:dyDescent="0.25">
      <c r="A11" s="79">
        <v>44611</v>
      </c>
      <c r="B11" s="81" t="s">
        <v>93</v>
      </c>
      <c r="C11" s="9">
        <v>2</v>
      </c>
      <c r="E11" s="4" t="s">
        <v>15</v>
      </c>
      <c r="F11" s="42" t="s">
        <v>1279</v>
      </c>
      <c r="H11" s="10">
        <v>0</v>
      </c>
      <c r="I11" s="10">
        <v>0</v>
      </c>
      <c r="J11" s="4" t="s">
        <v>21</v>
      </c>
      <c r="K11" s="4" t="s">
        <v>54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1468</v>
      </c>
      <c r="H12" s="10">
        <f>C12*D$338</f>
        <v>6000</v>
      </c>
      <c r="I12" s="10">
        <f t="shared" ref="I12:I20" si="1">H12-D$338</f>
        <v>2000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1"/>
        <v>-4000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96">
        <v>1.92</v>
      </c>
      <c r="E14" s="4" t="s">
        <v>15</v>
      </c>
      <c r="F14" s="39" t="s">
        <v>33</v>
      </c>
      <c r="H14" s="10">
        <f t="shared" ref="H14:H20" si="2">C14*D$338</f>
        <v>7680</v>
      </c>
      <c r="I14" s="10">
        <f t="shared" si="1"/>
        <v>3680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1468</v>
      </c>
      <c r="H15" s="10">
        <f t="shared" si="2"/>
        <v>6080</v>
      </c>
      <c r="I15" s="10">
        <f t="shared" si="1"/>
        <v>2080</v>
      </c>
      <c r="J15" s="33" t="s">
        <v>312</v>
      </c>
      <c r="K15" s="38" t="s">
        <v>119</v>
      </c>
    </row>
    <row r="16" spans="1:11" x14ac:dyDescent="0.25">
      <c r="A16" s="79">
        <v>44612</v>
      </c>
      <c r="B16" s="81" t="s">
        <v>128</v>
      </c>
      <c r="C16" s="96">
        <v>1.72</v>
      </c>
      <c r="E16" s="4" t="s">
        <v>15</v>
      </c>
      <c r="F16" s="13" t="s">
        <v>33</v>
      </c>
      <c r="H16" s="10">
        <f t="shared" si="2"/>
        <v>6880</v>
      </c>
      <c r="I16" s="10">
        <f t="shared" si="1"/>
        <v>2880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96">
        <v>1.95</v>
      </c>
      <c r="E17" s="4" t="s">
        <v>15</v>
      </c>
      <c r="F17" s="39" t="s">
        <v>33</v>
      </c>
      <c r="H17" s="10">
        <f t="shared" si="2"/>
        <v>7800</v>
      </c>
      <c r="I17" s="10">
        <f t="shared" si="1"/>
        <v>3800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1468</v>
      </c>
      <c r="H18" s="10">
        <f t="shared" si="2"/>
        <v>5960</v>
      </c>
      <c r="I18" s="10">
        <f t="shared" si="1"/>
        <v>1960</v>
      </c>
      <c r="J18" s="4" t="s">
        <v>311</v>
      </c>
      <c r="K18" s="38" t="s">
        <v>119</v>
      </c>
    </row>
    <row r="19" spans="1:11" x14ac:dyDescent="0.25">
      <c r="A19" s="6">
        <v>44618</v>
      </c>
      <c r="B19" s="4" t="s">
        <v>143</v>
      </c>
      <c r="C19" s="96">
        <v>1.82</v>
      </c>
      <c r="E19" s="4" t="s">
        <v>15</v>
      </c>
      <c r="F19" s="39" t="s">
        <v>1468</v>
      </c>
      <c r="H19" s="10">
        <f t="shared" si="2"/>
        <v>7280</v>
      </c>
      <c r="I19" s="10">
        <f t="shared" si="1"/>
        <v>3280</v>
      </c>
      <c r="J19" s="4" t="s">
        <v>316</v>
      </c>
      <c r="K19" s="38" t="s">
        <v>66</v>
      </c>
    </row>
    <row r="20" spans="1:11" x14ac:dyDescent="0.25">
      <c r="A20" s="6">
        <v>44618</v>
      </c>
      <c r="B20" s="4" t="s">
        <v>147</v>
      </c>
      <c r="C20" s="9">
        <v>1.53</v>
      </c>
      <c r="E20" s="4" t="s">
        <v>15</v>
      </c>
      <c r="F20" s="39" t="s">
        <v>1468</v>
      </c>
      <c r="H20" s="10">
        <f t="shared" si="2"/>
        <v>6120</v>
      </c>
      <c r="I20" s="10">
        <f t="shared" si="1"/>
        <v>2120</v>
      </c>
      <c r="J20" s="4" t="s">
        <v>313</v>
      </c>
      <c r="K20" s="38" t="s">
        <v>60</v>
      </c>
    </row>
    <row r="21" spans="1:11" x14ac:dyDescent="0.25">
      <c r="A21" s="6">
        <v>44618</v>
      </c>
      <c r="B21" s="4" t="s">
        <v>148</v>
      </c>
      <c r="C21" s="9">
        <v>2</v>
      </c>
      <c r="E21" s="4" t="s">
        <v>15</v>
      </c>
      <c r="F21" s="41" t="s">
        <v>34</v>
      </c>
      <c r="H21" s="10">
        <v>0</v>
      </c>
      <c r="I21" s="10">
        <v>0</v>
      </c>
      <c r="J21" s="4" t="s">
        <v>22</v>
      </c>
      <c r="K21" s="38" t="s">
        <v>56</v>
      </c>
    </row>
    <row r="22" spans="1:11" x14ac:dyDescent="0.25">
      <c r="A22" s="6">
        <v>44618</v>
      </c>
      <c r="B22" s="4" t="s">
        <v>154</v>
      </c>
      <c r="C22" s="9">
        <v>1.51</v>
      </c>
      <c r="E22" s="4" t="s">
        <v>15</v>
      </c>
      <c r="F22" s="41" t="s">
        <v>1468</v>
      </c>
      <c r="H22" s="10">
        <v>0</v>
      </c>
      <c r="I22" s="10">
        <v>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1468</v>
      </c>
      <c r="H23" s="10">
        <f>C23*D$338</f>
        <v>6200</v>
      </c>
      <c r="I23" s="10">
        <f t="shared" ref="I23:I28" si="3">H23-D$338</f>
        <v>2200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3"/>
        <v>-4000</v>
      </c>
      <c r="J24" s="4" t="s">
        <v>28</v>
      </c>
      <c r="K24" s="4" t="s">
        <v>52</v>
      </c>
    </row>
    <row r="25" spans="1:11" x14ac:dyDescent="0.25">
      <c r="A25" s="79">
        <v>44619</v>
      </c>
      <c r="B25" s="81" t="s">
        <v>164</v>
      </c>
      <c r="C25" s="96">
        <v>1.85</v>
      </c>
      <c r="E25" s="4" t="s">
        <v>15</v>
      </c>
      <c r="F25" s="13" t="s">
        <v>1468</v>
      </c>
      <c r="H25" s="10">
        <f>C25*D$338</f>
        <v>7400</v>
      </c>
      <c r="I25" s="10">
        <f t="shared" si="3"/>
        <v>3400</v>
      </c>
      <c r="J25" s="4" t="s">
        <v>436</v>
      </c>
      <c r="K25" s="4" t="s">
        <v>54</v>
      </c>
    </row>
    <row r="26" spans="1:11" x14ac:dyDescent="0.25">
      <c r="A26" s="79">
        <v>44619</v>
      </c>
      <c r="B26" s="81" t="s">
        <v>168</v>
      </c>
      <c r="C26" s="9">
        <v>2</v>
      </c>
      <c r="E26" s="4" t="s">
        <v>15</v>
      </c>
      <c r="F26" s="13" t="s">
        <v>1280</v>
      </c>
      <c r="H26" s="10">
        <f>C26*D$338</f>
        <v>8000</v>
      </c>
      <c r="I26" s="10">
        <f t="shared" si="3"/>
        <v>4000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C27*D$338</f>
        <v>8119.9999999999991</v>
      </c>
      <c r="I27" s="10">
        <f t="shared" si="3"/>
        <v>4119.9999999999991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96">
        <v>1.82</v>
      </c>
      <c r="E28" s="4" t="s">
        <v>15</v>
      </c>
      <c r="F28" s="39" t="s">
        <v>1468</v>
      </c>
      <c r="H28" s="10">
        <f>C28*D$338</f>
        <v>7280</v>
      </c>
      <c r="I28" s="10">
        <f t="shared" si="3"/>
        <v>3280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1468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1468</v>
      </c>
      <c r="H30" s="10">
        <f>C30*D$338</f>
        <v>6120</v>
      </c>
      <c r="I30" s="10">
        <f t="shared" ref="I30:I36" si="4">H30-D$338</f>
        <v>2120</v>
      </c>
      <c r="J30" s="4" t="s">
        <v>316</v>
      </c>
      <c r="K30" s="38" t="s">
        <v>119</v>
      </c>
    </row>
    <row r="31" spans="1:11" x14ac:dyDescent="0.25">
      <c r="A31" s="79">
        <v>44624</v>
      </c>
      <c r="B31" s="81" t="s">
        <v>181</v>
      </c>
      <c r="C31" s="9">
        <v>2</v>
      </c>
      <c r="E31" s="4" t="s">
        <v>15</v>
      </c>
      <c r="F31" s="13" t="s">
        <v>34</v>
      </c>
      <c r="H31" s="10">
        <f>C31*D$338</f>
        <v>8000</v>
      </c>
      <c r="I31" s="10">
        <f t="shared" si="4"/>
        <v>4000</v>
      </c>
      <c r="J31" s="4" t="s">
        <v>29</v>
      </c>
      <c r="K31" s="4" t="s">
        <v>54</v>
      </c>
    </row>
    <row r="32" spans="1:11" x14ac:dyDescent="0.25">
      <c r="A32" s="79">
        <v>44625</v>
      </c>
      <c r="B32" s="81" t="s">
        <v>199</v>
      </c>
      <c r="C32" s="96">
        <v>1.86</v>
      </c>
      <c r="E32" s="4" t="s">
        <v>15</v>
      </c>
      <c r="F32" s="13" t="s">
        <v>33</v>
      </c>
      <c r="H32" s="10">
        <f>C32*D$338</f>
        <v>7440</v>
      </c>
      <c r="I32" s="10">
        <f t="shared" si="4"/>
        <v>3440</v>
      </c>
      <c r="J32" s="4" t="s">
        <v>313</v>
      </c>
      <c r="K32" s="4" t="s">
        <v>54</v>
      </c>
    </row>
    <row r="33" spans="1:11" x14ac:dyDescent="0.25">
      <c r="A33" s="6">
        <v>44625</v>
      </c>
      <c r="B33" s="4" t="s">
        <v>188</v>
      </c>
      <c r="C33" s="9">
        <v>1.75</v>
      </c>
      <c r="E33" s="4" t="s">
        <v>15</v>
      </c>
      <c r="F33" s="39" t="s">
        <v>34</v>
      </c>
      <c r="H33" s="10">
        <f>C33*D$338</f>
        <v>7000</v>
      </c>
      <c r="I33" s="10">
        <f t="shared" si="4"/>
        <v>3000</v>
      </c>
      <c r="J33" s="33" t="s">
        <v>28</v>
      </c>
      <c r="K33" s="4" t="s">
        <v>52</v>
      </c>
    </row>
    <row r="34" spans="1:11" x14ac:dyDescent="0.25">
      <c r="A34" s="6">
        <v>44625</v>
      </c>
      <c r="B34" s="4" t="s">
        <v>191</v>
      </c>
      <c r="C34" s="9">
        <v>1.72</v>
      </c>
      <c r="E34" s="4" t="s">
        <v>15</v>
      </c>
      <c r="F34" s="40" t="s">
        <v>33</v>
      </c>
      <c r="H34" s="10">
        <v>0</v>
      </c>
      <c r="I34" s="10">
        <f t="shared" si="4"/>
        <v>-4000</v>
      </c>
      <c r="J34" s="33" t="s">
        <v>20</v>
      </c>
      <c r="K34" s="4" t="s">
        <v>52</v>
      </c>
    </row>
    <row r="35" spans="1:11" x14ac:dyDescent="0.25">
      <c r="A35" s="6">
        <v>44625</v>
      </c>
      <c r="B35" s="4" t="s">
        <v>194</v>
      </c>
      <c r="C35" s="9">
        <v>2.04</v>
      </c>
      <c r="E35" s="4" t="s">
        <v>15</v>
      </c>
      <c r="F35" s="40" t="s">
        <v>33</v>
      </c>
      <c r="H35" s="10">
        <v>0</v>
      </c>
      <c r="I35" s="10">
        <f t="shared" si="4"/>
        <v>-4000</v>
      </c>
      <c r="J35" s="33" t="s">
        <v>21</v>
      </c>
      <c r="K35" s="4" t="s">
        <v>58</v>
      </c>
    </row>
    <row r="36" spans="1:11" x14ac:dyDescent="0.25">
      <c r="A36" s="6">
        <v>44626</v>
      </c>
      <c r="B36" s="4" t="s">
        <v>202</v>
      </c>
      <c r="C36" s="9">
        <v>1.82</v>
      </c>
      <c r="E36" s="4" t="s">
        <v>15</v>
      </c>
      <c r="F36" s="40" t="s">
        <v>33</v>
      </c>
      <c r="H36" s="10">
        <v>0</v>
      </c>
      <c r="I36" s="10">
        <f t="shared" si="4"/>
        <v>-4000</v>
      </c>
      <c r="J36" s="4" t="s">
        <v>28</v>
      </c>
      <c r="K36" s="4" t="s">
        <v>52</v>
      </c>
    </row>
    <row r="37" spans="1:11" x14ac:dyDescent="0.25">
      <c r="A37" s="6">
        <v>44626</v>
      </c>
      <c r="B37" s="4" t="s">
        <v>203</v>
      </c>
      <c r="C37" s="9">
        <v>2</v>
      </c>
      <c r="E37" s="4" t="s">
        <v>15</v>
      </c>
      <c r="F37" s="41" t="s">
        <v>34</v>
      </c>
      <c r="H37" s="10">
        <v>0</v>
      </c>
      <c r="I37" s="10">
        <v>0</v>
      </c>
      <c r="J37" s="4" t="s">
        <v>21</v>
      </c>
      <c r="K37" s="4" t="s">
        <v>52</v>
      </c>
    </row>
    <row r="38" spans="1:11" x14ac:dyDescent="0.25">
      <c r="A38" s="6">
        <v>44626</v>
      </c>
      <c r="B38" s="4" t="s">
        <v>204</v>
      </c>
      <c r="C38" s="9">
        <v>2</v>
      </c>
      <c r="E38" s="4" t="s">
        <v>15</v>
      </c>
      <c r="F38" s="39" t="s">
        <v>34</v>
      </c>
      <c r="H38" s="10">
        <f>C38*D$338</f>
        <v>8000</v>
      </c>
      <c r="I38" s="10">
        <f t="shared" ref="I38:I50" si="5">H38-D$338</f>
        <v>4000</v>
      </c>
      <c r="J38" s="4" t="s">
        <v>20</v>
      </c>
      <c r="K38" s="4" t="s">
        <v>52</v>
      </c>
    </row>
    <row r="39" spans="1:11" x14ac:dyDescent="0.25">
      <c r="A39" s="6">
        <v>44626</v>
      </c>
      <c r="B39" s="4" t="s">
        <v>200</v>
      </c>
      <c r="C39" s="98">
        <v>1.74</v>
      </c>
      <c r="E39" s="4" t="s">
        <v>15</v>
      </c>
      <c r="F39" s="13" t="s">
        <v>1468</v>
      </c>
      <c r="H39" s="10">
        <f>C39*D$338</f>
        <v>6960</v>
      </c>
      <c r="I39" s="10">
        <f t="shared" si="5"/>
        <v>2960</v>
      </c>
      <c r="J39" s="4" t="s">
        <v>19</v>
      </c>
      <c r="K39" s="4" t="s">
        <v>54</v>
      </c>
    </row>
    <row r="40" spans="1:11" x14ac:dyDescent="0.25">
      <c r="A40" s="6">
        <v>44628</v>
      </c>
      <c r="B40" s="4" t="s">
        <v>208</v>
      </c>
      <c r="C40" s="9">
        <v>2</v>
      </c>
      <c r="E40" s="4" t="s">
        <v>15</v>
      </c>
      <c r="F40" s="39" t="s">
        <v>33</v>
      </c>
      <c r="H40" s="10">
        <f>C40*D$338</f>
        <v>8000</v>
      </c>
      <c r="I40" s="10">
        <f t="shared" si="5"/>
        <v>4000</v>
      </c>
      <c r="J40" s="33" t="s">
        <v>19</v>
      </c>
      <c r="K40" s="4" t="s">
        <v>58</v>
      </c>
    </row>
    <row r="41" spans="1:11" x14ac:dyDescent="0.25">
      <c r="A41" s="79">
        <v>44631</v>
      </c>
      <c r="B41" s="81" t="s">
        <v>211</v>
      </c>
      <c r="C41" s="96">
        <v>1.96</v>
      </c>
      <c r="E41" s="4" t="s">
        <v>15</v>
      </c>
      <c r="F41" s="13" t="s">
        <v>33</v>
      </c>
      <c r="H41" s="10">
        <f>C41*D$338</f>
        <v>7840</v>
      </c>
      <c r="I41" s="10">
        <f t="shared" si="5"/>
        <v>3840</v>
      </c>
      <c r="J41" s="4" t="s">
        <v>25</v>
      </c>
      <c r="K41" s="4" t="s">
        <v>54</v>
      </c>
    </row>
    <row r="42" spans="1:11" x14ac:dyDescent="0.25">
      <c r="A42" s="6">
        <v>44632</v>
      </c>
      <c r="B42" s="4" t="s">
        <v>218</v>
      </c>
      <c r="C42" s="9">
        <v>2.06</v>
      </c>
      <c r="E42" s="4" t="s">
        <v>15</v>
      </c>
      <c r="F42" s="40" t="s">
        <v>33</v>
      </c>
      <c r="H42" s="10">
        <v>0</v>
      </c>
      <c r="I42" s="10">
        <f t="shared" si="5"/>
        <v>-4000</v>
      </c>
      <c r="J42" s="4" t="s">
        <v>29</v>
      </c>
      <c r="K42" s="4" t="s">
        <v>58</v>
      </c>
    </row>
    <row r="43" spans="1:11" x14ac:dyDescent="0.25">
      <c r="A43" s="6">
        <v>44632</v>
      </c>
      <c r="B43" s="4" t="s">
        <v>221</v>
      </c>
      <c r="C43" s="98">
        <v>1.86</v>
      </c>
      <c r="E43" s="4" t="s">
        <v>15</v>
      </c>
      <c r="F43" s="40" t="s">
        <v>33</v>
      </c>
      <c r="H43" s="10">
        <v>0</v>
      </c>
      <c r="I43" s="10">
        <f t="shared" si="5"/>
        <v>-4000</v>
      </c>
      <c r="J43" s="4" t="s">
        <v>28</v>
      </c>
      <c r="K43" s="38" t="s">
        <v>222</v>
      </c>
    </row>
    <row r="44" spans="1:11" x14ac:dyDescent="0.25">
      <c r="A44" s="6">
        <v>44633</v>
      </c>
      <c r="B44" s="4" t="s">
        <v>231</v>
      </c>
      <c r="C44" s="9">
        <v>2</v>
      </c>
      <c r="E44" s="4" t="s">
        <v>15</v>
      </c>
      <c r="F44" s="39" t="s">
        <v>34</v>
      </c>
      <c r="H44" s="10">
        <f>C44*D$338</f>
        <v>8000</v>
      </c>
      <c r="I44" s="10">
        <f t="shared" si="5"/>
        <v>4000</v>
      </c>
      <c r="J44" s="4" t="s">
        <v>28</v>
      </c>
      <c r="K44" s="4" t="s">
        <v>52</v>
      </c>
    </row>
    <row r="45" spans="1:11" x14ac:dyDescent="0.25">
      <c r="A45" s="6">
        <v>44633</v>
      </c>
      <c r="B45" s="4" t="s">
        <v>232</v>
      </c>
      <c r="C45" s="9">
        <v>1.92</v>
      </c>
      <c r="E45" s="4" t="s">
        <v>15</v>
      </c>
      <c r="F45" s="39" t="s">
        <v>33</v>
      </c>
      <c r="H45" s="10">
        <f>C45*D$338</f>
        <v>7680</v>
      </c>
      <c r="I45" s="10">
        <f t="shared" si="5"/>
        <v>3680</v>
      </c>
      <c r="J45" s="4" t="s">
        <v>315</v>
      </c>
      <c r="K45" s="4" t="s">
        <v>52</v>
      </c>
    </row>
    <row r="46" spans="1:11" x14ac:dyDescent="0.25">
      <c r="A46" s="79">
        <v>44634</v>
      </c>
      <c r="B46" s="81" t="s">
        <v>239</v>
      </c>
      <c r="C46" s="96">
        <v>1.78</v>
      </c>
      <c r="E46" s="4" t="s">
        <v>15</v>
      </c>
      <c r="F46" s="13" t="s">
        <v>33</v>
      </c>
      <c r="H46" s="10">
        <f>C46*D$338</f>
        <v>7120</v>
      </c>
      <c r="I46" s="10">
        <f t="shared" si="5"/>
        <v>3120</v>
      </c>
      <c r="J46" s="4" t="s">
        <v>27</v>
      </c>
      <c r="K46" s="4" t="s">
        <v>54</v>
      </c>
    </row>
    <row r="47" spans="1:11" x14ac:dyDescent="0.25">
      <c r="A47" s="6">
        <v>44635</v>
      </c>
      <c r="B47" s="4" t="s">
        <v>245</v>
      </c>
      <c r="C47" s="96">
        <v>1.76</v>
      </c>
      <c r="E47" s="4" t="s">
        <v>15</v>
      </c>
      <c r="F47" s="40" t="s">
        <v>33</v>
      </c>
      <c r="H47" s="10">
        <v>0</v>
      </c>
      <c r="I47" s="10">
        <f t="shared" si="5"/>
        <v>-4000</v>
      </c>
      <c r="J47" s="4" t="s">
        <v>21</v>
      </c>
      <c r="K47" s="38" t="s">
        <v>119</v>
      </c>
    </row>
    <row r="48" spans="1:11" x14ac:dyDescent="0.25">
      <c r="A48" s="6">
        <v>44635</v>
      </c>
      <c r="B48" s="4" t="s">
        <v>247</v>
      </c>
      <c r="C48" s="9">
        <v>1.79</v>
      </c>
      <c r="E48" s="4" t="s">
        <v>15</v>
      </c>
      <c r="F48" s="39" t="s">
        <v>33</v>
      </c>
      <c r="H48" s="10">
        <f>C48*D$338</f>
        <v>7160</v>
      </c>
      <c r="I48" s="10">
        <f t="shared" si="5"/>
        <v>3160</v>
      </c>
      <c r="J48" s="4" t="s">
        <v>25</v>
      </c>
      <c r="K48" s="4" t="s">
        <v>58</v>
      </c>
    </row>
    <row r="49" spans="1:11" x14ac:dyDescent="0.25">
      <c r="A49" s="6">
        <v>44635</v>
      </c>
      <c r="B49" s="4" t="s">
        <v>251</v>
      </c>
      <c r="C49" s="9">
        <v>2</v>
      </c>
      <c r="E49" s="4" t="s">
        <v>15</v>
      </c>
      <c r="F49" s="39" t="s">
        <v>33</v>
      </c>
      <c r="H49" s="10">
        <f>C49*D$338</f>
        <v>8000</v>
      </c>
      <c r="I49" s="10">
        <f t="shared" si="5"/>
        <v>4000</v>
      </c>
      <c r="J49" s="4" t="s">
        <v>19</v>
      </c>
      <c r="K49" s="4" t="s">
        <v>98</v>
      </c>
    </row>
    <row r="50" spans="1:11" x14ac:dyDescent="0.25">
      <c r="A50" s="6">
        <v>44639</v>
      </c>
      <c r="B50" s="4" t="s">
        <v>262</v>
      </c>
      <c r="C50" s="9">
        <v>1.81</v>
      </c>
      <c r="E50" s="4" t="s">
        <v>15</v>
      </c>
      <c r="F50" s="39" t="s">
        <v>33</v>
      </c>
      <c r="H50" s="10">
        <f>C50*D$338</f>
        <v>7240</v>
      </c>
      <c r="I50" s="10">
        <f t="shared" si="5"/>
        <v>3240</v>
      </c>
      <c r="J50" s="4" t="s">
        <v>19</v>
      </c>
      <c r="K50" s="4" t="s">
        <v>98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1468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>H52-D$338</f>
        <v>-4000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279</v>
      </c>
      <c r="C53" s="9">
        <v>1.5</v>
      </c>
      <c r="E53" s="4" t="s">
        <v>15</v>
      </c>
      <c r="F53" s="41" t="s">
        <v>1468</v>
      </c>
      <c r="H53" s="10">
        <v>0</v>
      </c>
      <c r="I53" s="10">
        <v>0</v>
      </c>
      <c r="J53" s="4" t="s">
        <v>29</v>
      </c>
      <c r="K53" s="38" t="s">
        <v>119</v>
      </c>
    </row>
    <row r="54" spans="1:11" x14ac:dyDescent="0.25">
      <c r="A54" s="79">
        <v>44640</v>
      </c>
      <c r="B54" s="81" t="s">
        <v>292</v>
      </c>
      <c r="C54" s="96">
        <v>1.76</v>
      </c>
      <c r="E54" s="4" t="s">
        <v>15</v>
      </c>
      <c r="F54" s="13" t="s">
        <v>33</v>
      </c>
      <c r="H54" s="10">
        <f>C54*D$338</f>
        <v>7040</v>
      </c>
      <c r="I54" s="10">
        <f t="shared" ref="I54:I68" si="6">H54-D$338</f>
        <v>3040</v>
      </c>
      <c r="J54" s="4" t="s">
        <v>439</v>
      </c>
      <c r="K54" s="4" t="s">
        <v>54</v>
      </c>
    </row>
    <row r="55" spans="1:11" x14ac:dyDescent="0.25">
      <c r="A55" s="6">
        <v>44640</v>
      </c>
      <c r="B55" s="4" t="s">
        <v>286</v>
      </c>
      <c r="C55" s="9">
        <v>1.95</v>
      </c>
      <c r="E55" s="4" t="s">
        <v>15</v>
      </c>
      <c r="F55" s="39" t="s">
        <v>34</v>
      </c>
      <c r="H55" s="10">
        <f>C55*D$338</f>
        <v>7800</v>
      </c>
      <c r="I55" s="10">
        <f t="shared" si="6"/>
        <v>3800</v>
      </c>
      <c r="J55" s="4" t="s">
        <v>29</v>
      </c>
      <c r="K55" s="38" t="s">
        <v>222</v>
      </c>
    </row>
    <row r="56" spans="1:11" x14ac:dyDescent="0.25">
      <c r="A56" s="6">
        <v>44640</v>
      </c>
      <c r="B56" s="4" t="s">
        <v>288</v>
      </c>
      <c r="C56" s="9">
        <v>2</v>
      </c>
      <c r="E56" s="4" t="s">
        <v>15</v>
      </c>
      <c r="F56" s="39" t="s">
        <v>34</v>
      </c>
      <c r="H56" s="10">
        <f>C56*D$338</f>
        <v>8000</v>
      </c>
      <c r="I56" s="10">
        <f t="shared" si="6"/>
        <v>4000</v>
      </c>
      <c r="J56" s="4" t="s">
        <v>29</v>
      </c>
      <c r="K56" s="4" t="s">
        <v>52</v>
      </c>
    </row>
    <row r="57" spans="1:11" x14ac:dyDescent="0.25">
      <c r="A57" s="6">
        <v>44640</v>
      </c>
      <c r="B57" s="4" t="s">
        <v>289</v>
      </c>
      <c r="C57" s="9">
        <v>2.02</v>
      </c>
      <c r="E57" s="4" t="s">
        <v>15</v>
      </c>
      <c r="F57" s="39" t="s">
        <v>33</v>
      </c>
      <c r="H57" s="10">
        <f>C57*D$338</f>
        <v>8080</v>
      </c>
      <c r="I57" s="10">
        <f t="shared" si="6"/>
        <v>4080</v>
      </c>
      <c r="J57" s="4" t="s">
        <v>25</v>
      </c>
      <c r="K57" s="4" t="s">
        <v>52</v>
      </c>
    </row>
    <row r="58" spans="1:11" x14ac:dyDescent="0.25">
      <c r="A58" s="6">
        <v>44640</v>
      </c>
      <c r="B58" s="4" t="s">
        <v>290</v>
      </c>
      <c r="C58" s="96">
        <v>1.81</v>
      </c>
      <c r="E58" s="4" t="s">
        <v>15</v>
      </c>
      <c r="F58" s="40" t="s">
        <v>33</v>
      </c>
      <c r="H58" s="10">
        <v>0</v>
      </c>
      <c r="I58" s="10">
        <f t="shared" si="6"/>
        <v>-4000</v>
      </c>
      <c r="J58" s="4" t="s">
        <v>28</v>
      </c>
      <c r="K58" s="38" t="s">
        <v>119</v>
      </c>
    </row>
    <row r="59" spans="1:11" x14ac:dyDescent="0.25">
      <c r="A59" s="6">
        <v>44640</v>
      </c>
      <c r="B59" s="4" t="s">
        <v>293</v>
      </c>
      <c r="C59" s="9">
        <v>1.99</v>
      </c>
      <c r="E59" s="4" t="s">
        <v>15</v>
      </c>
      <c r="F59" s="40" t="s">
        <v>33</v>
      </c>
      <c r="H59" s="10">
        <v>0</v>
      </c>
      <c r="I59" s="10">
        <f t="shared" si="6"/>
        <v>-4000</v>
      </c>
      <c r="J59" s="4" t="s">
        <v>29</v>
      </c>
      <c r="K59" s="4" t="s">
        <v>52</v>
      </c>
    </row>
    <row r="60" spans="1:11" x14ac:dyDescent="0.25">
      <c r="A60" s="6">
        <v>44646</v>
      </c>
      <c r="B60" s="4" t="s">
        <v>302</v>
      </c>
      <c r="C60" s="9">
        <v>1.97</v>
      </c>
      <c r="E60" s="4" t="s">
        <v>15</v>
      </c>
      <c r="F60" s="39" t="s">
        <v>33</v>
      </c>
      <c r="H60" s="10">
        <f>C60*D$338</f>
        <v>7880</v>
      </c>
      <c r="I60" s="10">
        <f t="shared" si="6"/>
        <v>3880</v>
      </c>
      <c r="J60" s="4" t="s">
        <v>19</v>
      </c>
      <c r="K60" s="4" t="s">
        <v>58</v>
      </c>
    </row>
    <row r="61" spans="1:11" x14ac:dyDescent="0.25">
      <c r="A61" s="6">
        <v>44646</v>
      </c>
      <c r="B61" s="4" t="s">
        <v>303</v>
      </c>
      <c r="C61" s="9">
        <v>2.0099999999999998</v>
      </c>
      <c r="E61" s="4" t="s">
        <v>15</v>
      </c>
      <c r="F61" s="39" t="s">
        <v>33</v>
      </c>
      <c r="H61" s="10">
        <f>C61*D$338</f>
        <v>8039.9999999999991</v>
      </c>
      <c r="I61" s="10">
        <f t="shared" si="6"/>
        <v>4039.9999999999991</v>
      </c>
      <c r="J61" s="4" t="s">
        <v>27</v>
      </c>
      <c r="K61" s="4" t="s">
        <v>58</v>
      </c>
    </row>
    <row r="62" spans="1:11" ht="15.75" x14ac:dyDescent="0.25">
      <c r="A62" s="52">
        <v>44653</v>
      </c>
      <c r="B62" s="4" t="s">
        <v>324</v>
      </c>
      <c r="C62" s="51">
        <v>1.54</v>
      </c>
      <c r="E62" s="51" t="s">
        <v>15</v>
      </c>
      <c r="F62" s="53" t="s">
        <v>1468</v>
      </c>
      <c r="H62" s="10">
        <f>C62*D$338</f>
        <v>6160</v>
      </c>
      <c r="I62" s="10">
        <f t="shared" si="6"/>
        <v>2160</v>
      </c>
      <c r="J62" s="4" t="s">
        <v>312</v>
      </c>
      <c r="K62" s="38" t="s">
        <v>60</v>
      </c>
    </row>
    <row r="63" spans="1:11" ht="15.75" x14ac:dyDescent="0.25">
      <c r="A63" s="52">
        <v>44653</v>
      </c>
      <c r="B63" s="4" t="s">
        <v>325</v>
      </c>
      <c r="C63" s="51">
        <v>1.95</v>
      </c>
      <c r="E63" s="51" t="s">
        <v>15</v>
      </c>
      <c r="F63" s="53" t="s">
        <v>33</v>
      </c>
      <c r="H63" s="10">
        <f>C63*D$338</f>
        <v>7800</v>
      </c>
      <c r="I63" s="10">
        <f t="shared" si="6"/>
        <v>3800</v>
      </c>
      <c r="J63" s="4" t="s">
        <v>19</v>
      </c>
      <c r="K63" s="4" t="s">
        <v>58</v>
      </c>
    </row>
    <row r="64" spans="1:11" ht="15.75" x14ac:dyDescent="0.25">
      <c r="A64" s="6">
        <v>44653</v>
      </c>
      <c r="B64" s="4" t="s">
        <v>330</v>
      </c>
      <c r="C64" s="99">
        <v>1.77</v>
      </c>
      <c r="E64" s="51" t="s">
        <v>15</v>
      </c>
      <c r="F64" s="53" t="s">
        <v>33</v>
      </c>
      <c r="H64" s="10">
        <f>C64*D$338</f>
        <v>7080</v>
      </c>
      <c r="I64" s="10">
        <f t="shared" si="6"/>
        <v>3080</v>
      </c>
      <c r="J64" s="51" t="s">
        <v>315</v>
      </c>
      <c r="K64" s="4" t="s">
        <v>60</v>
      </c>
    </row>
    <row r="65" spans="1:11" ht="15.75" x14ac:dyDescent="0.25">
      <c r="A65" s="6">
        <v>44653</v>
      </c>
      <c r="B65" s="4" t="s">
        <v>332</v>
      </c>
      <c r="C65" s="51">
        <v>1.77</v>
      </c>
      <c r="E65" s="51" t="s">
        <v>15</v>
      </c>
      <c r="F65" s="55" t="s">
        <v>33</v>
      </c>
      <c r="H65" s="10">
        <v>0</v>
      </c>
      <c r="I65" s="10">
        <f t="shared" si="6"/>
        <v>-4000</v>
      </c>
      <c r="J65" s="51" t="s">
        <v>20</v>
      </c>
      <c r="K65" s="4" t="s">
        <v>58</v>
      </c>
    </row>
    <row r="66" spans="1:11" ht="15.75" x14ac:dyDescent="0.25">
      <c r="A66" s="6">
        <v>44653</v>
      </c>
      <c r="B66" s="4" t="s">
        <v>337</v>
      </c>
      <c r="C66" s="99">
        <v>1.91</v>
      </c>
      <c r="E66" s="51" t="s">
        <v>15</v>
      </c>
      <c r="F66" s="55" t="s">
        <v>33</v>
      </c>
      <c r="H66" s="10">
        <v>0</v>
      </c>
      <c r="I66" s="10">
        <f t="shared" si="6"/>
        <v>-4000</v>
      </c>
      <c r="J66" s="51" t="s">
        <v>20</v>
      </c>
      <c r="K66" s="4" t="s">
        <v>66</v>
      </c>
    </row>
    <row r="67" spans="1:11" ht="15.75" x14ac:dyDescent="0.25">
      <c r="A67" s="79">
        <v>44653</v>
      </c>
      <c r="B67" s="81" t="s">
        <v>322</v>
      </c>
      <c r="C67" s="96">
        <v>1.86</v>
      </c>
      <c r="E67" s="51" t="s">
        <v>15</v>
      </c>
      <c r="F67" s="13" t="s">
        <v>33</v>
      </c>
      <c r="H67" s="10">
        <f>C67*D$338</f>
        <v>7440</v>
      </c>
      <c r="I67" s="10">
        <f t="shared" si="6"/>
        <v>3440</v>
      </c>
      <c r="J67" s="4" t="s">
        <v>19</v>
      </c>
      <c r="K67" s="4" t="s">
        <v>54</v>
      </c>
    </row>
    <row r="68" spans="1:11" ht="15.75" x14ac:dyDescent="0.25">
      <c r="A68" s="79">
        <v>44654</v>
      </c>
      <c r="B68" s="81" t="s">
        <v>533</v>
      </c>
      <c r="C68" s="9">
        <v>2</v>
      </c>
      <c r="E68" s="51" t="s">
        <v>15</v>
      </c>
      <c r="F68" s="13" t="s">
        <v>34</v>
      </c>
      <c r="H68" s="10">
        <f>C68*D$338</f>
        <v>8000</v>
      </c>
      <c r="I68" s="10">
        <f t="shared" si="6"/>
        <v>4000</v>
      </c>
      <c r="J68" s="4" t="s">
        <v>29</v>
      </c>
      <c r="K68" s="4" t="s">
        <v>54</v>
      </c>
    </row>
    <row r="69" spans="1:11" ht="15.75" x14ac:dyDescent="0.25">
      <c r="A69" s="6">
        <v>44654</v>
      </c>
      <c r="B69" s="4" t="s">
        <v>340</v>
      </c>
      <c r="C69" s="51">
        <v>2</v>
      </c>
      <c r="E69" s="51" t="s">
        <v>15</v>
      </c>
      <c r="F69" s="54" t="s">
        <v>34</v>
      </c>
      <c r="H69" s="10">
        <v>0</v>
      </c>
      <c r="I69" s="10">
        <v>0</v>
      </c>
      <c r="J69" s="51" t="s">
        <v>21</v>
      </c>
      <c r="K69" s="4" t="s">
        <v>222</v>
      </c>
    </row>
    <row r="70" spans="1:11" ht="15.75" x14ac:dyDescent="0.25">
      <c r="A70" s="6">
        <v>44654</v>
      </c>
      <c r="B70" s="4" t="s">
        <v>346</v>
      </c>
      <c r="C70" s="51">
        <v>1.95</v>
      </c>
      <c r="E70" s="51" t="s">
        <v>15</v>
      </c>
      <c r="F70" s="53" t="s">
        <v>34</v>
      </c>
      <c r="H70" s="10">
        <f t="shared" ref="H70:H75" si="7">C70*D$338</f>
        <v>7800</v>
      </c>
      <c r="I70" s="10">
        <f t="shared" ref="I70:I75" si="8">H70-D$338</f>
        <v>3800</v>
      </c>
      <c r="J70" s="51" t="s">
        <v>20</v>
      </c>
      <c r="K70" s="4" t="s">
        <v>222</v>
      </c>
    </row>
    <row r="71" spans="1:11" ht="15.75" x14ac:dyDescent="0.25">
      <c r="A71" s="6">
        <v>44654</v>
      </c>
      <c r="B71" s="4" t="s">
        <v>348</v>
      </c>
      <c r="C71" s="100">
        <v>1.98</v>
      </c>
      <c r="E71" s="51" t="s">
        <v>15</v>
      </c>
      <c r="F71" s="53" t="s">
        <v>33</v>
      </c>
      <c r="H71" s="10">
        <f t="shared" si="7"/>
        <v>7920</v>
      </c>
      <c r="I71" s="10">
        <f t="shared" si="8"/>
        <v>3920</v>
      </c>
      <c r="J71" s="51" t="s">
        <v>311</v>
      </c>
      <c r="K71" s="4" t="s">
        <v>222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H72" s="10">
        <f t="shared" si="7"/>
        <v>7920</v>
      </c>
      <c r="I72" s="10">
        <f t="shared" si="8"/>
        <v>3920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352</v>
      </c>
      <c r="C73" s="100">
        <v>1.99</v>
      </c>
      <c r="E73" s="51" t="s">
        <v>15</v>
      </c>
      <c r="F73" s="53" t="s">
        <v>33</v>
      </c>
      <c r="H73" s="10">
        <f t="shared" si="7"/>
        <v>7960</v>
      </c>
      <c r="I73" s="10">
        <f t="shared" si="8"/>
        <v>3960</v>
      </c>
      <c r="J73" s="51" t="s">
        <v>24</v>
      </c>
      <c r="K73" s="4" t="s">
        <v>222</v>
      </c>
    </row>
    <row r="74" spans="1:11" ht="15.75" x14ac:dyDescent="0.25">
      <c r="A74" s="6">
        <v>44654</v>
      </c>
      <c r="B74" s="4" t="s">
        <v>356</v>
      </c>
      <c r="C74" s="51">
        <v>1.95</v>
      </c>
      <c r="E74" s="51" t="s">
        <v>15</v>
      </c>
      <c r="F74" s="53" t="s">
        <v>34</v>
      </c>
      <c r="H74" s="10">
        <f t="shared" si="7"/>
        <v>7800</v>
      </c>
      <c r="I74" s="10">
        <f t="shared" si="8"/>
        <v>3800</v>
      </c>
      <c r="J74" s="51" t="s">
        <v>20</v>
      </c>
      <c r="K74" s="4" t="s">
        <v>52</v>
      </c>
    </row>
    <row r="75" spans="1:11" ht="15.75" x14ac:dyDescent="0.25">
      <c r="A75" s="6">
        <v>44656</v>
      </c>
      <c r="B75" s="4" t="s">
        <v>358</v>
      </c>
      <c r="C75" s="51">
        <v>1.47</v>
      </c>
      <c r="E75" s="51" t="s">
        <v>15</v>
      </c>
      <c r="F75" s="53" t="s">
        <v>1468</v>
      </c>
      <c r="H75" s="10">
        <f t="shared" si="7"/>
        <v>5880</v>
      </c>
      <c r="I75" s="10">
        <f t="shared" si="8"/>
        <v>1880</v>
      </c>
      <c r="J75" s="51" t="s">
        <v>315</v>
      </c>
      <c r="K75" s="4" t="s">
        <v>66</v>
      </c>
    </row>
    <row r="76" spans="1:11" ht="15.75" x14ac:dyDescent="0.25">
      <c r="A76" s="6">
        <v>44656</v>
      </c>
      <c r="B76" s="4" t="s">
        <v>361</v>
      </c>
      <c r="C76" s="51">
        <v>1.49</v>
      </c>
      <c r="E76" s="51" t="s">
        <v>15</v>
      </c>
      <c r="F76" s="54" t="s">
        <v>1468</v>
      </c>
      <c r="H76" s="10">
        <v>0</v>
      </c>
      <c r="I76" s="10">
        <v>0</v>
      </c>
      <c r="J76" s="4" t="s">
        <v>22</v>
      </c>
      <c r="K76" s="38" t="s">
        <v>119</v>
      </c>
    </row>
    <row r="77" spans="1:11" ht="15.75" x14ac:dyDescent="0.25">
      <c r="A77" s="6">
        <v>44656</v>
      </c>
      <c r="B77" s="4" t="s">
        <v>365</v>
      </c>
      <c r="C77" s="99">
        <v>1.93</v>
      </c>
      <c r="E77" s="51" t="s">
        <v>15</v>
      </c>
      <c r="F77" s="53" t="s">
        <v>33</v>
      </c>
      <c r="H77" s="10">
        <f>C77*D$338</f>
        <v>7720</v>
      </c>
      <c r="I77" s="10">
        <f>H77-D$338</f>
        <v>3720</v>
      </c>
      <c r="J77" s="4" t="s">
        <v>315</v>
      </c>
      <c r="K77" s="38" t="s">
        <v>119</v>
      </c>
    </row>
    <row r="78" spans="1:11" ht="15.75" x14ac:dyDescent="0.25">
      <c r="A78" s="6">
        <v>44660</v>
      </c>
      <c r="B78" s="4" t="s">
        <v>376</v>
      </c>
      <c r="C78" s="51">
        <v>1.53</v>
      </c>
      <c r="E78" s="51" t="s">
        <v>15</v>
      </c>
      <c r="F78" s="54" t="s">
        <v>1468</v>
      </c>
      <c r="H78" s="10">
        <v>0</v>
      </c>
      <c r="I78" s="10">
        <v>0</v>
      </c>
      <c r="J78" s="4" t="s">
        <v>21</v>
      </c>
      <c r="K78" s="4" t="s">
        <v>60</v>
      </c>
    </row>
    <row r="79" spans="1:11" ht="15.75" x14ac:dyDescent="0.25">
      <c r="A79" s="6">
        <v>44660</v>
      </c>
      <c r="B79" s="4" t="s">
        <v>378</v>
      </c>
      <c r="C79" s="51">
        <v>1.52</v>
      </c>
      <c r="E79" s="51" t="s">
        <v>15</v>
      </c>
      <c r="F79" s="54" t="s">
        <v>1468</v>
      </c>
      <c r="H79" s="10">
        <v>0</v>
      </c>
      <c r="I79" s="10">
        <v>0</v>
      </c>
      <c r="J79" s="4" t="s">
        <v>21</v>
      </c>
      <c r="K79" s="4" t="s">
        <v>66</v>
      </c>
    </row>
    <row r="80" spans="1:11" ht="15.75" x14ac:dyDescent="0.25">
      <c r="A80" s="6">
        <v>44660</v>
      </c>
      <c r="B80" s="4" t="s">
        <v>382</v>
      </c>
      <c r="C80" s="99">
        <v>1.74</v>
      </c>
      <c r="E80" s="51" t="s">
        <v>15</v>
      </c>
      <c r="F80" s="55" t="s">
        <v>33</v>
      </c>
      <c r="H80" s="10">
        <v>0</v>
      </c>
      <c r="I80" s="10">
        <f t="shared" ref="I80:I92" si="9">H80-D$338</f>
        <v>-4000</v>
      </c>
      <c r="J80" s="4" t="s">
        <v>20</v>
      </c>
      <c r="K80" s="38" t="s">
        <v>102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H81" s="10">
        <v>0</v>
      </c>
      <c r="I81" s="10">
        <f t="shared" si="9"/>
        <v>-4000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H82" s="10">
        <v>0</v>
      </c>
      <c r="I82" s="10">
        <f t="shared" si="9"/>
        <v>-4000</v>
      </c>
      <c r="J82" s="4" t="s">
        <v>21</v>
      </c>
      <c r="K82" s="38" t="s">
        <v>50</v>
      </c>
    </row>
    <row r="83" spans="1:11" ht="15.75" x14ac:dyDescent="0.25">
      <c r="A83" s="6">
        <v>44666</v>
      </c>
      <c r="B83" s="4" t="s">
        <v>403</v>
      </c>
      <c r="C83" s="99">
        <v>1.89</v>
      </c>
      <c r="E83" s="51" t="s">
        <v>15</v>
      </c>
      <c r="F83" s="53" t="s">
        <v>1468</v>
      </c>
      <c r="H83" s="10">
        <f>C83*D$338</f>
        <v>7560</v>
      </c>
      <c r="I83" s="10">
        <f t="shared" si="9"/>
        <v>3560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406</v>
      </c>
      <c r="C84" s="99">
        <v>1.83</v>
      </c>
      <c r="E84" s="51" t="s">
        <v>15</v>
      </c>
      <c r="F84" s="53" t="s">
        <v>1468</v>
      </c>
      <c r="H84" s="10">
        <f>C84*D$338</f>
        <v>7320</v>
      </c>
      <c r="I84" s="10">
        <f t="shared" si="9"/>
        <v>3320</v>
      </c>
      <c r="J84" s="4" t="s">
        <v>25</v>
      </c>
      <c r="K84" s="4" t="s">
        <v>92</v>
      </c>
    </row>
    <row r="85" spans="1:11" ht="15.75" x14ac:dyDescent="0.25">
      <c r="A85" s="6">
        <v>44666</v>
      </c>
      <c r="B85" s="4" t="s">
        <v>410</v>
      </c>
      <c r="C85" s="51">
        <v>1.48</v>
      </c>
      <c r="E85" s="51" t="s">
        <v>15</v>
      </c>
      <c r="F85" s="53" t="s">
        <v>1468</v>
      </c>
      <c r="H85" s="10">
        <f>C85*D$338</f>
        <v>5920</v>
      </c>
      <c r="I85" s="10">
        <f t="shared" si="9"/>
        <v>1920</v>
      </c>
      <c r="J85" s="4" t="s">
        <v>25</v>
      </c>
      <c r="K85" s="4" t="s">
        <v>92</v>
      </c>
    </row>
    <row r="86" spans="1:11" ht="15.75" x14ac:dyDescent="0.25">
      <c r="A86" s="6">
        <v>44666</v>
      </c>
      <c r="B86" s="4" t="s">
        <v>414</v>
      </c>
      <c r="C86" s="51">
        <v>1.51</v>
      </c>
      <c r="E86" s="51" t="s">
        <v>15</v>
      </c>
      <c r="F86" s="54" t="s">
        <v>1468</v>
      </c>
      <c r="H86" s="10">
        <v>0</v>
      </c>
      <c r="I86" s="10">
        <f t="shared" si="9"/>
        <v>-4000</v>
      </c>
      <c r="J86" s="4" t="s">
        <v>21</v>
      </c>
      <c r="K86" s="4" t="s">
        <v>60</v>
      </c>
    </row>
    <row r="87" spans="1:11" ht="15.75" x14ac:dyDescent="0.25">
      <c r="A87" s="6">
        <v>44666</v>
      </c>
      <c r="B87" s="4" t="s">
        <v>416</v>
      </c>
      <c r="C87" s="51">
        <v>1.52</v>
      </c>
      <c r="E87" s="51" t="s">
        <v>15</v>
      </c>
      <c r="F87" s="53" t="s">
        <v>1468</v>
      </c>
      <c r="H87" s="10">
        <f>C87*D$338</f>
        <v>6080</v>
      </c>
      <c r="I87" s="10">
        <f t="shared" si="9"/>
        <v>2080</v>
      </c>
      <c r="J87" s="51" t="s">
        <v>25</v>
      </c>
      <c r="K87" s="4" t="s">
        <v>60</v>
      </c>
    </row>
    <row r="88" spans="1:11" ht="15.75" x14ac:dyDescent="0.25">
      <c r="A88" s="6">
        <v>44667</v>
      </c>
      <c r="B88" s="4" t="s">
        <v>420</v>
      </c>
      <c r="C88" s="51">
        <v>1.95</v>
      </c>
      <c r="E88" s="51" t="s">
        <v>15</v>
      </c>
      <c r="F88" s="53" t="s">
        <v>34</v>
      </c>
      <c r="H88" s="10">
        <f>C88*D$338</f>
        <v>7800</v>
      </c>
      <c r="I88" s="10">
        <f t="shared" si="9"/>
        <v>3800</v>
      </c>
      <c r="J88" s="51" t="s">
        <v>29</v>
      </c>
      <c r="K88" s="4" t="s">
        <v>235</v>
      </c>
    </row>
    <row r="89" spans="1:11" ht="15.75" x14ac:dyDescent="0.25">
      <c r="A89" s="6">
        <v>44667</v>
      </c>
      <c r="B89" s="4" t="s">
        <v>423</v>
      </c>
      <c r="C89" s="51">
        <v>1.95</v>
      </c>
      <c r="E89" s="51" t="s">
        <v>15</v>
      </c>
      <c r="F89" s="53" t="s">
        <v>34</v>
      </c>
      <c r="H89" s="10">
        <f>C89*D$338</f>
        <v>7800</v>
      </c>
      <c r="I89" s="10">
        <f t="shared" si="9"/>
        <v>3800</v>
      </c>
      <c r="J89" s="51" t="s">
        <v>29</v>
      </c>
      <c r="K89" s="4" t="s">
        <v>235</v>
      </c>
    </row>
    <row r="90" spans="1:11" ht="15.75" x14ac:dyDescent="0.25">
      <c r="A90" s="6">
        <v>44668</v>
      </c>
      <c r="B90" s="4" t="s">
        <v>440</v>
      </c>
      <c r="C90" s="51">
        <v>1.83</v>
      </c>
      <c r="E90" s="51" t="s">
        <v>15</v>
      </c>
      <c r="F90" s="53" t="s">
        <v>33</v>
      </c>
      <c r="H90" s="10">
        <f>C90*D$338</f>
        <v>7320</v>
      </c>
      <c r="I90" s="10">
        <f t="shared" si="9"/>
        <v>3320</v>
      </c>
      <c r="J90" s="51" t="s">
        <v>25</v>
      </c>
      <c r="K90" s="4" t="s">
        <v>52</v>
      </c>
    </row>
    <row r="91" spans="1:11" ht="15.75" x14ac:dyDescent="0.25">
      <c r="A91" s="6">
        <v>44668</v>
      </c>
      <c r="B91" s="4" t="s">
        <v>434</v>
      </c>
      <c r="C91" s="51">
        <v>1.98</v>
      </c>
      <c r="E91" s="51" t="s">
        <v>15</v>
      </c>
      <c r="F91" s="55" t="s">
        <v>33</v>
      </c>
      <c r="H91" s="10">
        <v>0</v>
      </c>
      <c r="I91" s="10">
        <f t="shared" si="9"/>
        <v>-4000</v>
      </c>
      <c r="J91" s="51" t="s">
        <v>22</v>
      </c>
      <c r="K91" s="4" t="s">
        <v>89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1468</v>
      </c>
      <c r="H92" s="10">
        <f>C92*D$338</f>
        <v>6000</v>
      </c>
      <c r="I92" s="10">
        <f t="shared" si="9"/>
        <v>2000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1468</v>
      </c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1.48</v>
      </c>
      <c r="E94" s="4" t="s">
        <v>15</v>
      </c>
      <c r="F94" s="92" t="s">
        <v>1468</v>
      </c>
      <c r="H94" s="10">
        <v>0</v>
      </c>
      <c r="I94" s="10">
        <v>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H95" s="10">
        <f>C95*D$338</f>
        <v>7720</v>
      </c>
      <c r="I95" s="10">
        <f>H95-D$338</f>
        <v>3720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H96" s="10">
        <f>C96*D$338</f>
        <v>8240</v>
      </c>
      <c r="I96" s="10">
        <f>H96-D$338</f>
        <v>4240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459</v>
      </c>
      <c r="C97" s="4">
        <v>1.93</v>
      </c>
      <c r="E97" s="4" t="s">
        <v>15</v>
      </c>
      <c r="F97" s="11" t="s">
        <v>33</v>
      </c>
      <c r="H97" s="10">
        <v>0</v>
      </c>
      <c r="I97" s="10">
        <f>H97-D$338</f>
        <v>-4000</v>
      </c>
      <c r="J97" s="4" t="s">
        <v>23</v>
      </c>
      <c r="K97" s="38" t="s">
        <v>98</v>
      </c>
    </row>
    <row r="98" spans="1:11" x14ac:dyDescent="0.25">
      <c r="A98" s="6">
        <v>44670</v>
      </c>
      <c r="B98" s="4" t="s">
        <v>460</v>
      </c>
      <c r="C98" s="4">
        <v>1.47</v>
      </c>
      <c r="E98" s="4" t="s">
        <v>15</v>
      </c>
      <c r="F98" s="42" t="s">
        <v>1468</v>
      </c>
      <c r="H98" s="10">
        <v>0</v>
      </c>
      <c r="I98" s="10">
        <v>0</v>
      </c>
      <c r="J98" s="4" t="s">
        <v>22</v>
      </c>
      <c r="K98" s="38" t="s">
        <v>66</v>
      </c>
    </row>
    <row r="99" spans="1:11" x14ac:dyDescent="0.25">
      <c r="A99" s="79">
        <v>44671</v>
      </c>
      <c r="B99" s="81" t="s">
        <v>467</v>
      </c>
      <c r="C99" s="9">
        <v>2</v>
      </c>
      <c r="E99"/>
      <c r="F99" s="42" t="s">
        <v>34</v>
      </c>
      <c r="H99" s="10">
        <v>0</v>
      </c>
      <c r="I99" s="10">
        <v>0</v>
      </c>
      <c r="J99" s="4" t="s">
        <v>23</v>
      </c>
      <c r="K99" s="4" t="s">
        <v>54</v>
      </c>
    </row>
    <row r="100" spans="1:11" x14ac:dyDescent="0.25">
      <c r="A100" s="6">
        <v>44671</v>
      </c>
      <c r="B100" s="4" t="s">
        <v>466</v>
      </c>
      <c r="C100" s="4">
        <v>1.61</v>
      </c>
      <c r="E100" s="4" t="s">
        <v>15</v>
      </c>
      <c r="F100" s="13" t="s">
        <v>33</v>
      </c>
      <c r="H100" s="10">
        <f>C100*D$338</f>
        <v>6440</v>
      </c>
      <c r="I100" s="10">
        <f t="shared" ref="I100:I107" si="10">H100-D$338</f>
        <v>2440</v>
      </c>
      <c r="J100" s="4" t="s">
        <v>25</v>
      </c>
      <c r="K100" s="4" t="s">
        <v>52</v>
      </c>
    </row>
    <row r="101" spans="1:11" x14ac:dyDescent="0.25">
      <c r="A101" s="6">
        <v>44671</v>
      </c>
      <c r="B101" s="4" t="s">
        <v>468</v>
      </c>
      <c r="C101" s="4">
        <v>1.81</v>
      </c>
      <c r="E101" s="4" t="s">
        <v>15</v>
      </c>
      <c r="F101" s="13" t="s">
        <v>33</v>
      </c>
      <c r="H101" s="10">
        <f>C101*D$338</f>
        <v>7240</v>
      </c>
      <c r="I101" s="10">
        <f t="shared" si="10"/>
        <v>3240</v>
      </c>
      <c r="J101" s="4" t="s">
        <v>316</v>
      </c>
      <c r="K101" s="4" t="s">
        <v>52</v>
      </c>
    </row>
    <row r="102" spans="1:11" x14ac:dyDescent="0.25">
      <c r="A102" s="6">
        <v>44671</v>
      </c>
      <c r="B102" s="4" t="s">
        <v>470</v>
      </c>
      <c r="C102" s="4">
        <v>2</v>
      </c>
      <c r="E102" s="4" t="s">
        <v>15</v>
      </c>
      <c r="F102" s="11" t="s">
        <v>34</v>
      </c>
      <c r="H102" s="10">
        <v>0</v>
      </c>
      <c r="I102" s="10">
        <f t="shared" si="10"/>
        <v>-4000</v>
      </c>
      <c r="J102" s="4" t="s">
        <v>25</v>
      </c>
      <c r="K102" s="4" t="s">
        <v>52</v>
      </c>
    </row>
    <row r="103" spans="1:11" x14ac:dyDescent="0.25">
      <c r="A103" s="6">
        <v>44672</v>
      </c>
      <c r="B103" s="4" t="s">
        <v>471</v>
      </c>
      <c r="C103" s="4">
        <v>2.0099999999999998</v>
      </c>
      <c r="E103" s="4" t="s">
        <v>15</v>
      </c>
      <c r="F103" s="11" t="s">
        <v>33</v>
      </c>
      <c r="H103" s="10">
        <v>0</v>
      </c>
      <c r="I103" s="10">
        <f t="shared" si="10"/>
        <v>-4000</v>
      </c>
      <c r="J103" s="4" t="s">
        <v>22</v>
      </c>
      <c r="K103" s="4" t="s">
        <v>56</v>
      </c>
    </row>
    <row r="104" spans="1:11" x14ac:dyDescent="0.25">
      <c r="A104" s="6">
        <v>44673</v>
      </c>
      <c r="B104" s="4" t="s">
        <v>473</v>
      </c>
      <c r="C104" s="4">
        <v>1.93</v>
      </c>
      <c r="E104" s="4" t="s">
        <v>15</v>
      </c>
      <c r="F104" s="13" t="s">
        <v>33</v>
      </c>
      <c r="H104" s="10">
        <f>C104*D$338</f>
        <v>7720</v>
      </c>
      <c r="I104" s="10">
        <f t="shared" si="10"/>
        <v>3720</v>
      </c>
      <c r="J104" s="4" t="s">
        <v>19</v>
      </c>
      <c r="K104" s="4" t="s">
        <v>58</v>
      </c>
    </row>
    <row r="105" spans="1:11" x14ac:dyDescent="0.25">
      <c r="A105" s="6">
        <v>44674</v>
      </c>
      <c r="B105" s="4" t="s">
        <v>481</v>
      </c>
      <c r="C105" s="37">
        <v>1.76</v>
      </c>
      <c r="E105" s="4" t="s">
        <v>15</v>
      </c>
      <c r="F105" s="13" t="s">
        <v>1468</v>
      </c>
      <c r="H105" s="10">
        <f>C105*D$338</f>
        <v>7040</v>
      </c>
      <c r="I105" s="10">
        <f t="shared" si="10"/>
        <v>3040</v>
      </c>
      <c r="J105" s="4" t="s">
        <v>19</v>
      </c>
      <c r="K105" s="43" t="s">
        <v>66</v>
      </c>
    </row>
    <row r="106" spans="1:11" x14ac:dyDescent="0.25">
      <c r="A106" s="6">
        <v>44674</v>
      </c>
      <c r="B106" s="4" t="s">
        <v>482</v>
      </c>
      <c r="C106" s="4">
        <v>1.88</v>
      </c>
      <c r="E106" s="4" t="s">
        <v>15</v>
      </c>
      <c r="F106" s="13" t="s">
        <v>33</v>
      </c>
      <c r="H106" s="10">
        <f>C106*D$338</f>
        <v>7520</v>
      </c>
      <c r="I106" s="10">
        <f t="shared" si="10"/>
        <v>3520</v>
      </c>
      <c r="J106" s="4" t="s">
        <v>27</v>
      </c>
      <c r="K106" s="4" t="s">
        <v>58</v>
      </c>
    </row>
    <row r="107" spans="1:11" x14ac:dyDescent="0.25">
      <c r="A107" s="6">
        <v>44674</v>
      </c>
      <c r="B107" s="4" t="s">
        <v>487</v>
      </c>
      <c r="C107" s="4">
        <v>1.5</v>
      </c>
      <c r="E107" s="4" t="s">
        <v>15</v>
      </c>
      <c r="F107" s="11" t="s">
        <v>1468</v>
      </c>
      <c r="H107" s="10">
        <f>C107*D$338</f>
        <v>6000</v>
      </c>
      <c r="I107" s="10">
        <f t="shared" si="10"/>
        <v>2000</v>
      </c>
      <c r="J107" s="4" t="s">
        <v>29</v>
      </c>
      <c r="K107" s="4" t="s">
        <v>60</v>
      </c>
    </row>
    <row r="108" spans="1:11" x14ac:dyDescent="0.25">
      <c r="A108" s="6">
        <v>44675</v>
      </c>
      <c r="B108" s="4" t="s">
        <v>488</v>
      </c>
      <c r="C108" s="4">
        <v>2</v>
      </c>
      <c r="E108" s="4" t="s">
        <v>15</v>
      </c>
      <c r="F108" s="42" t="s">
        <v>34</v>
      </c>
      <c r="H108" s="10">
        <v>0</v>
      </c>
      <c r="I108" s="10">
        <v>0</v>
      </c>
      <c r="J108" s="4" t="s">
        <v>23</v>
      </c>
      <c r="K108" s="4" t="s">
        <v>235</v>
      </c>
    </row>
    <row r="109" spans="1:11" x14ac:dyDescent="0.25">
      <c r="A109" s="6">
        <v>44675</v>
      </c>
      <c r="B109" s="4" t="s">
        <v>493</v>
      </c>
      <c r="C109" s="4">
        <v>2.0299999999999998</v>
      </c>
      <c r="E109" s="4" t="s">
        <v>15</v>
      </c>
      <c r="F109" s="11" t="s">
        <v>33</v>
      </c>
      <c r="H109" s="10">
        <v>0</v>
      </c>
      <c r="I109" s="10">
        <f t="shared" ref="I109:I116" si="11">H109-D$338</f>
        <v>-4000</v>
      </c>
      <c r="J109" s="4" t="s">
        <v>20</v>
      </c>
      <c r="K109" s="4" t="s">
        <v>52</v>
      </c>
    </row>
    <row r="110" spans="1:11" x14ac:dyDescent="0.25">
      <c r="A110" s="6">
        <v>44676</v>
      </c>
      <c r="B110" s="4" t="s">
        <v>497</v>
      </c>
      <c r="C110" s="37">
        <v>1.72</v>
      </c>
      <c r="E110" s="4" t="s">
        <v>15</v>
      </c>
      <c r="F110" s="11" t="s">
        <v>33</v>
      </c>
      <c r="H110" s="10">
        <v>0</v>
      </c>
      <c r="I110" s="10">
        <f t="shared" si="11"/>
        <v>-4000</v>
      </c>
      <c r="J110" s="4" t="s">
        <v>21</v>
      </c>
      <c r="K110" s="38" t="s">
        <v>119</v>
      </c>
    </row>
    <row r="111" spans="1:11" x14ac:dyDescent="0.25">
      <c r="A111" s="6">
        <v>44677</v>
      </c>
      <c r="B111" s="4" t="s">
        <v>499</v>
      </c>
      <c r="C111" s="4">
        <v>1.47</v>
      </c>
      <c r="E111" s="4" t="s">
        <v>15</v>
      </c>
      <c r="F111" s="13" t="s">
        <v>1468</v>
      </c>
      <c r="H111" s="10">
        <f t="shared" ref="H111:H116" si="12">C111*D$338</f>
        <v>5880</v>
      </c>
      <c r="I111" s="10">
        <f t="shared" si="11"/>
        <v>1880</v>
      </c>
      <c r="J111" s="4" t="s">
        <v>26</v>
      </c>
      <c r="K111" s="43" t="s">
        <v>66</v>
      </c>
    </row>
    <row r="112" spans="1:11" x14ac:dyDescent="0.25">
      <c r="A112" s="6">
        <v>44677</v>
      </c>
      <c r="B112" s="4" t="s">
        <v>501</v>
      </c>
      <c r="C112" s="4">
        <v>1.9</v>
      </c>
      <c r="E112" s="4" t="s">
        <v>15</v>
      </c>
      <c r="F112" s="13" t="s">
        <v>33</v>
      </c>
      <c r="H112" s="10">
        <f t="shared" si="12"/>
        <v>7600</v>
      </c>
      <c r="I112" s="10">
        <f t="shared" si="11"/>
        <v>3600</v>
      </c>
      <c r="J112" s="4" t="s">
        <v>25</v>
      </c>
      <c r="K112" s="4" t="s">
        <v>58</v>
      </c>
    </row>
    <row r="113" spans="1:11" x14ac:dyDescent="0.25">
      <c r="A113" s="6">
        <v>44680</v>
      </c>
      <c r="B113" s="4" t="s">
        <v>505</v>
      </c>
      <c r="C113" s="37">
        <v>1.82</v>
      </c>
      <c r="E113" s="4" t="s">
        <v>15</v>
      </c>
      <c r="F113" s="13" t="s">
        <v>1468</v>
      </c>
      <c r="H113" s="10">
        <f t="shared" si="12"/>
        <v>7280</v>
      </c>
      <c r="I113" s="10">
        <f t="shared" si="11"/>
        <v>3280</v>
      </c>
      <c r="J113" s="4" t="s">
        <v>311</v>
      </c>
      <c r="K113" s="4" t="s">
        <v>60</v>
      </c>
    </row>
    <row r="114" spans="1:11" x14ac:dyDescent="0.25">
      <c r="A114" s="6">
        <v>44681</v>
      </c>
      <c r="B114" s="4" t="s">
        <v>508</v>
      </c>
      <c r="C114" s="4">
        <v>1.96</v>
      </c>
      <c r="E114" s="4" t="s">
        <v>15</v>
      </c>
      <c r="F114" s="13" t="s">
        <v>33</v>
      </c>
      <c r="H114" s="10">
        <f t="shared" si="12"/>
        <v>7840</v>
      </c>
      <c r="I114" s="10">
        <f t="shared" si="11"/>
        <v>3840</v>
      </c>
      <c r="J114" s="4" t="s">
        <v>25</v>
      </c>
      <c r="K114" s="38" t="s">
        <v>98</v>
      </c>
    </row>
    <row r="115" spans="1:11" x14ac:dyDescent="0.25">
      <c r="A115" s="6">
        <v>44681</v>
      </c>
      <c r="B115" s="4" t="s">
        <v>510</v>
      </c>
      <c r="C115" s="4">
        <v>1.5</v>
      </c>
      <c r="E115" s="4" t="s">
        <v>15</v>
      </c>
      <c r="F115" s="13" t="s">
        <v>1468</v>
      </c>
      <c r="H115" s="10">
        <f t="shared" si="12"/>
        <v>6000</v>
      </c>
      <c r="I115" s="10">
        <f t="shared" si="11"/>
        <v>2000</v>
      </c>
      <c r="J115" s="4" t="s">
        <v>27</v>
      </c>
      <c r="K115" s="4" t="s">
        <v>60</v>
      </c>
    </row>
    <row r="116" spans="1:11" x14ac:dyDescent="0.25">
      <c r="A116" s="6">
        <v>44681</v>
      </c>
      <c r="B116" s="4" t="s">
        <v>511</v>
      </c>
      <c r="C116" s="37">
        <v>1.57</v>
      </c>
      <c r="E116" s="4" t="s">
        <v>15</v>
      </c>
      <c r="F116" s="13" t="s">
        <v>1468</v>
      </c>
      <c r="H116" s="10">
        <f t="shared" si="12"/>
        <v>6280</v>
      </c>
      <c r="I116" s="10">
        <f t="shared" si="11"/>
        <v>2280</v>
      </c>
      <c r="J116" s="4" t="s">
        <v>19</v>
      </c>
      <c r="K116" s="43" t="s">
        <v>66</v>
      </c>
    </row>
    <row r="117" spans="1:11" x14ac:dyDescent="0.25">
      <c r="A117" s="6">
        <v>44681</v>
      </c>
      <c r="B117" s="4" t="s">
        <v>514</v>
      </c>
      <c r="C117" s="4">
        <v>1.54</v>
      </c>
      <c r="E117" s="4" t="s">
        <v>15</v>
      </c>
      <c r="F117" s="42" t="s">
        <v>1468</v>
      </c>
      <c r="H117" s="10">
        <v>0</v>
      </c>
      <c r="I117" s="10">
        <v>0</v>
      </c>
      <c r="J117" s="4" t="s">
        <v>23</v>
      </c>
      <c r="K117" s="43" t="s">
        <v>66</v>
      </c>
    </row>
    <row r="118" spans="1:11" x14ac:dyDescent="0.25">
      <c r="A118" s="6">
        <v>44681</v>
      </c>
      <c r="B118" s="4" t="s">
        <v>515</v>
      </c>
      <c r="C118" s="4">
        <v>1.99</v>
      </c>
      <c r="E118" s="4" t="s">
        <v>15</v>
      </c>
      <c r="F118" s="13" t="s">
        <v>33</v>
      </c>
      <c r="H118" s="10">
        <f t="shared" ref="H118:H124" si="13">C118*D$338</f>
        <v>7960</v>
      </c>
      <c r="I118" s="10">
        <f t="shared" ref="I118:I126" si="14">H118-D$338</f>
        <v>3960</v>
      </c>
      <c r="J118" s="4" t="s">
        <v>25</v>
      </c>
      <c r="K118" s="38" t="s">
        <v>98</v>
      </c>
    </row>
    <row r="119" spans="1:11" x14ac:dyDescent="0.25">
      <c r="A119" s="6">
        <v>44681</v>
      </c>
      <c r="B119" s="4" t="s">
        <v>516</v>
      </c>
      <c r="C119" s="4">
        <v>1.58</v>
      </c>
      <c r="E119" s="4" t="s">
        <v>15</v>
      </c>
      <c r="F119" s="13" t="s">
        <v>33</v>
      </c>
      <c r="H119" s="10">
        <f t="shared" si="13"/>
        <v>6320</v>
      </c>
      <c r="I119" s="10">
        <f t="shared" si="14"/>
        <v>2320</v>
      </c>
      <c r="J119" s="4" t="s">
        <v>529</v>
      </c>
      <c r="K119" s="4" t="s">
        <v>89</v>
      </c>
    </row>
    <row r="120" spans="1:11" x14ac:dyDescent="0.25">
      <c r="A120" s="6">
        <v>44681</v>
      </c>
      <c r="B120" s="4" t="s">
        <v>518</v>
      </c>
      <c r="C120" s="37">
        <v>1.74</v>
      </c>
      <c r="E120" s="4" t="s">
        <v>15</v>
      </c>
      <c r="F120" s="13" t="s">
        <v>1468</v>
      </c>
      <c r="H120" s="10">
        <f t="shared" si="13"/>
        <v>6960</v>
      </c>
      <c r="I120" s="10">
        <f t="shared" si="14"/>
        <v>2960</v>
      </c>
      <c r="J120" s="4" t="s">
        <v>24</v>
      </c>
      <c r="K120" s="4" t="s">
        <v>60</v>
      </c>
    </row>
    <row r="121" spans="1:11" x14ac:dyDescent="0.25">
      <c r="A121" s="6">
        <v>44681</v>
      </c>
      <c r="B121" s="4" t="s">
        <v>519</v>
      </c>
      <c r="C121" s="37">
        <v>1.8</v>
      </c>
      <c r="E121" s="4" t="s">
        <v>15</v>
      </c>
      <c r="F121" s="13" t="s">
        <v>33</v>
      </c>
      <c r="H121" s="10">
        <f t="shared" si="13"/>
        <v>7200</v>
      </c>
      <c r="I121" s="10">
        <f t="shared" si="14"/>
        <v>3200</v>
      </c>
      <c r="J121" s="4" t="s">
        <v>24</v>
      </c>
      <c r="K121" s="38" t="s">
        <v>119</v>
      </c>
    </row>
    <row r="122" spans="1:11" x14ac:dyDescent="0.25">
      <c r="A122" s="6">
        <v>44681</v>
      </c>
      <c r="B122" s="4" t="s">
        <v>522</v>
      </c>
      <c r="C122" s="37">
        <v>1.64</v>
      </c>
      <c r="E122" s="4" t="s">
        <v>15</v>
      </c>
      <c r="F122" s="13" t="s">
        <v>1468</v>
      </c>
      <c r="H122" s="10">
        <f t="shared" si="13"/>
        <v>6560</v>
      </c>
      <c r="I122" s="10">
        <f t="shared" si="14"/>
        <v>2560</v>
      </c>
      <c r="J122" s="4" t="s">
        <v>317</v>
      </c>
      <c r="K122" s="4" t="s">
        <v>60</v>
      </c>
    </row>
    <row r="123" spans="1:11" x14ac:dyDescent="0.25">
      <c r="A123" s="6">
        <v>44681</v>
      </c>
      <c r="B123" s="4" t="s">
        <v>523</v>
      </c>
      <c r="C123" s="4">
        <v>1.51</v>
      </c>
      <c r="E123" s="4" t="s">
        <v>15</v>
      </c>
      <c r="F123" s="13" t="s">
        <v>1468</v>
      </c>
      <c r="H123" s="10">
        <f t="shared" si="13"/>
        <v>6040</v>
      </c>
      <c r="I123" s="10">
        <f t="shared" si="14"/>
        <v>2040</v>
      </c>
      <c r="J123" s="4" t="s">
        <v>315</v>
      </c>
      <c r="K123" s="38" t="s">
        <v>119</v>
      </c>
    </row>
    <row r="124" spans="1:11" x14ac:dyDescent="0.25">
      <c r="A124" s="6">
        <v>44681</v>
      </c>
      <c r="B124" s="4" t="s">
        <v>524</v>
      </c>
      <c r="C124" s="4">
        <v>1.96</v>
      </c>
      <c r="E124" s="4" t="s">
        <v>15</v>
      </c>
      <c r="F124" s="13" t="s">
        <v>33</v>
      </c>
      <c r="H124" s="10">
        <f t="shared" si="13"/>
        <v>7840</v>
      </c>
      <c r="I124" s="10">
        <f t="shared" si="14"/>
        <v>3840</v>
      </c>
      <c r="J124" s="4" t="s">
        <v>529</v>
      </c>
      <c r="K124" s="4" t="s">
        <v>58</v>
      </c>
    </row>
    <row r="125" spans="1:11" x14ac:dyDescent="0.25">
      <c r="A125" s="6">
        <v>44681</v>
      </c>
      <c r="B125" s="4" t="s">
        <v>526</v>
      </c>
      <c r="C125" s="37">
        <v>1.79</v>
      </c>
      <c r="E125" s="4" t="s">
        <v>15</v>
      </c>
      <c r="F125" s="11" t="s">
        <v>33</v>
      </c>
      <c r="H125" s="10">
        <v>0</v>
      </c>
      <c r="I125" s="10">
        <f t="shared" si="14"/>
        <v>-4000</v>
      </c>
      <c r="J125" s="4" t="s">
        <v>20</v>
      </c>
      <c r="K125" s="38" t="s">
        <v>119</v>
      </c>
    </row>
    <row r="126" spans="1:11" x14ac:dyDescent="0.25">
      <c r="A126" s="6">
        <v>44681</v>
      </c>
      <c r="B126" s="4" t="s">
        <v>527</v>
      </c>
      <c r="C126" s="4">
        <v>1.54</v>
      </c>
      <c r="E126" s="4" t="s">
        <v>15</v>
      </c>
      <c r="F126" s="13" t="s">
        <v>33</v>
      </c>
      <c r="H126" s="10">
        <f>C126*D$338</f>
        <v>6160</v>
      </c>
      <c r="I126" s="10">
        <f t="shared" si="14"/>
        <v>2160</v>
      </c>
      <c r="J126" s="4" t="s">
        <v>25</v>
      </c>
      <c r="K126" s="38" t="s">
        <v>119</v>
      </c>
    </row>
    <row r="127" spans="1:11" ht="15.75" x14ac:dyDescent="0.25">
      <c r="A127" s="75">
        <v>44682</v>
      </c>
      <c r="B127" s="76" t="s">
        <v>543</v>
      </c>
      <c r="C127" s="77">
        <v>2.11</v>
      </c>
      <c r="D127" s="77"/>
      <c r="F127" s="106" t="s">
        <v>1468</v>
      </c>
      <c r="H127" s="10">
        <v>0</v>
      </c>
      <c r="I127" s="10">
        <v>0</v>
      </c>
      <c r="J127" s="77" t="s">
        <v>22</v>
      </c>
      <c r="K127" s="76" t="s">
        <v>542</v>
      </c>
    </row>
    <row r="128" spans="1:11" ht="15.75" x14ac:dyDescent="0.25">
      <c r="A128" s="2">
        <v>44682</v>
      </c>
      <c r="B128" s="3" t="s">
        <v>541</v>
      </c>
      <c r="C128" s="51">
        <v>1.78</v>
      </c>
      <c r="D128" s="51"/>
      <c r="F128" s="55" t="s">
        <v>33</v>
      </c>
      <c r="H128" s="10">
        <v>0</v>
      </c>
      <c r="I128" s="10">
        <f t="shared" ref="I128:I147" si="15">H128-D$338</f>
        <v>-4000</v>
      </c>
      <c r="J128" s="51" t="s">
        <v>20</v>
      </c>
      <c r="K128" s="3" t="s">
        <v>52</v>
      </c>
    </row>
    <row r="129" spans="1:11" ht="15.75" x14ac:dyDescent="0.25">
      <c r="A129" s="6">
        <v>44682</v>
      </c>
      <c r="B129" t="s">
        <v>547</v>
      </c>
      <c r="C129" s="51">
        <v>1.63</v>
      </c>
      <c r="D129" s="51"/>
      <c r="F129" s="53" t="s">
        <v>33</v>
      </c>
      <c r="H129" s="10">
        <f>C129*D$338</f>
        <v>6520</v>
      </c>
      <c r="I129" s="10">
        <f t="shared" si="15"/>
        <v>2520</v>
      </c>
      <c r="J129" s="4" t="s">
        <v>27</v>
      </c>
      <c r="K129" s="4" t="s">
        <v>52</v>
      </c>
    </row>
    <row r="130" spans="1:11" ht="15.75" x14ac:dyDescent="0.25">
      <c r="A130" s="6">
        <v>44683</v>
      </c>
      <c r="B130" t="s">
        <v>549</v>
      </c>
      <c r="C130" s="99">
        <v>1.75</v>
      </c>
      <c r="D130"/>
      <c r="F130" s="53" t="s">
        <v>33</v>
      </c>
      <c r="H130" s="10">
        <f>C130*D$338</f>
        <v>7000</v>
      </c>
      <c r="I130" s="10">
        <f t="shared" si="15"/>
        <v>3000</v>
      </c>
      <c r="J130" s="4" t="s">
        <v>764</v>
      </c>
      <c r="K130" s="4" t="s">
        <v>60</v>
      </c>
    </row>
    <row r="131" spans="1:11" ht="15.75" x14ac:dyDescent="0.25">
      <c r="A131" s="6">
        <v>44683</v>
      </c>
      <c r="B131" t="s">
        <v>551</v>
      </c>
      <c r="C131" s="51">
        <v>1.96</v>
      </c>
      <c r="D131"/>
      <c r="F131" s="53" t="s">
        <v>33</v>
      </c>
      <c r="H131" s="10">
        <f>C131*D$338</f>
        <v>7840</v>
      </c>
      <c r="I131" s="10">
        <f t="shared" si="15"/>
        <v>3840</v>
      </c>
      <c r="J131" s="4" t="s">
        <v>312</v>
      </c>
      <c r="K131" s="4" t="s">
        <v>58</v>
      </c>
    </row>
    <row r="132" spans="1:11" ht="15.75" x14ac:dyDescent="0.25">
      <c r="A132" s="6">
        <v>44687</v>
      </c>
      <c r="B132" t="s">
        <v>562</v>
      </c>
      <c r="C132" s="99">
        <v>1.59</v>
      </c>
      <c r="D132"/>
      <c r="F132" s="13" t="s">
        <v>33</v>
      </c>
      <c r="H132" s="10">
        <f>C132*D$338</f>
        <v>6360</v>
      </c>
      <c r="I132" s="10">
        <f t="shared" si="15"/>
        <v>2360</v>
      </c>
      <c r="J132" s="4" t="s">
        <v>315</v>
      </c>
      <c r="K132" s="38" t="s">
        <v>102</v>
      </c>
    </row>
    <row r="133" spans="1:11" ht="15.75" x14ac:dyDescent="0.25">
      <c r="A133" s="6">
        <v>44687</v>
      </c>
      <c r="B133" t="s">
        <v>565</v>
      </c>
      <c r="C133" s="99">
        <v>1.76</v>
      </c>
      <c r="D133"/>
      <c r="F133" s="11" t="s">
        <v>33</v>
      </c>
      <c r="H133" s="10">
        <v>0</v>
      </c>
      <c r="I133" s="10">
        <f t="shared" si="15"/>
        <v>-4000</v>
      </c>
      <c r="J133" s="4" t="s">
        <v>28</v>
      </c>
      <c r="K133" s="38" t="s">
        <v>119</v>
      </c>
    </row>
    <row r="134" spans="1:11" ht="15.75" x14ac:dyDescent="0.25">
      <c r="A134" s="6">
        <v>44687</v>
      </c>
      <c r="B134" t="s">
        <v>566</v>
      </c>
      <c r="C134" s="51">
        <v>1.85</v>
      </c>
      <c r="D134"/>
      <c r="F134" s="13" t="s">
        <v>33</v>
      </c>
      <c r="H134" s="10">
        <f>C134*D$338</f>
        <v>7400</v>
      </c>
      <c r="I134" s="10">
        <f t="shared" si="15"/>
        <v>3400</v>
      </c>
      <c r="J134" s="4" t="s">
        <v>19</v>
      </c>
      <c r="K134" s="4" t="s">
        <v>52</v>
      </c>
    </row>
    <row r="135" spans="1:11" x14ac:dyDescent="0.25">
      <c r="A135" s="6">
        <v>44688</v>
      </c>
      <c r="B135" t="s">
        <v>567</v>
      </c>
      <c r="C135" s="4">
        <v>1.96</v>
      </c>
      <c r="D135"/>
      <c r="F135" s="13" t="s">
        <v>33</v>
      </c>
      <c r="H135" s="10">
        <f>C135*D$338</f>
        <v>7840</v>
      </c>
      <c r="I135" s="10">
        <f t="shared" si="15"/>
        <v>3840</v>
      </c>
      <c r="J135" s="4" t="s">
        <v>19</v>
      </c>
      <c r="K135" s="4" t="s">
        <v>98</v>
      </c>
    </row>
    <row r="136" spans="1:11" x14ac:dyDescent="0.25">
      <c r="A136" s="6">
        <v>44688</v>
      </c>
      <c r="B136" t="s">
        <v>569</v>
      </c>
      <c r="C136" s="4">
        <v>1.93</v>
      </c>
      <c r="D136"/>
      <c r="F136" s="13" t="s">
        <v>33</v>
      </c>
      <c r="H136" s="10">
        <f>C136*D$338</f>
        <v>7720</v>
      </c>
      <c r="I136" s="10">
        <f t="shared" si="15"/>
        <v>3720</v>
      </c>
      <c r="J136" s="4" t="s">
        <v>311</v>
      </c>
      <c r="K136" s="4" t="s">
        <v>58</v>
      </c>
    </row>
    <row r="137" spans="1:11" x14ac:dyDescent="0.25">
      <c r="A137" s="6">
        <v>44688</v>
      </c>
      <c r="B137" t="s">
        <v>570</v>
      </c>
      <c r="C137" s="37">
        <v>1.7</v>
      </c>
      <c r="D137"/>
      <c r="F137" s="13" t="s">
        <v>33</v>
      </c>
      <c r="H137" s="10">
        <f>C137*D$338</f>
        <v>6800</v>
      </c>
      <c r="I137" s="10">
        <f t="shared" si="15"/>
        <v>2800</v>
      </c>
      <c r="J137" s="4" t="s">
        <v>19</v>
      </c>
      <c r="K137" s="4" t="s">
        <v>60</v>
      </c>
    </row>
    <row r="138" spans="1:11" x14ac:dyDescent="0.25">
      <c r="A138" s="6">
        <v>44688</v>
      </c>
      <c r="B138" t="s">
        <v>571</v>
      </c>
      <c r="C138" s="37">
        <v>1.85</v>
      </c>
      <c r="D138"/>
      <c r="F138" s="11" t="s">
        <v>33</v>
      </c>
      <c r="H138" s="10">
        <v>0</v>
      </c>
      <c r="I138" s="10">
        <f t="shared" si="15"/>
        <v>-4000</v>
      </c>
      <c r="J138" s="4" t="s">
        <v>20</v>
      </c>
      <c r="K138" s="4" t="s">
        <v>60</v>
      </c>
    </row>
    <row r="139" spans="1:11" x14ac:dyDescent="0.25">
      <c r="A139" s="6">
        <v>44688</v>
      </c>
      <c r="B139" t="s">
        <v>572</v>
      </c>
      <c r="C139" s="4">
        <v>1.85</v>
      </c>
      <c r="D139"/>
      <c r="F139" s="11" t="s">
        <v>33</v>
      </c>
      <c r="H139" s="10">
        <v>0</v>
      </c>
      <c r="I139" s="10">
        <f t="shared" si="15"/>
        <v>-4000</v>
      </c>
      <c r="J139" s="4" t="s">
        <v>20</v>
      </c>
      <c r="K139" s="4" t="s">
        <v>52</v>
      </c>
    </row>
    <row r="140" spans="1:11" x14ac:dyDescent="0.25">
      <c r="A140" s="6">
        <v>44688</v>
      </c>
      <c r="B140" t="s">
        <v>576</v>
      </c>
      <c r="C140" s="4">
        <v>1.79</v>
      </c>
      <c r="D140"/>
      <c r="F140" s="13" t="s">
        <v>33</v>
      </c>
      <c r="H140" s="10">
        <f>C140*D$338</f>
        <v>7160</v>
      </c>
      <c r="I140" s="10">
        <f t="shared" si="15"/>
        <v>3160</v>
      </c>
      <c r="J140" s="4" t="s">
        <v>766</v>
      </c>
      <c r="K140" s="4" t="s">
        <v>58</v>
      </c>
    </row>
    <row r="141" spans="1:11" x14ac:dyDescent="0.25">
      <c r="A141" s="6">
        <v>44688</v>
      </c>
      <c r="B141" t="s">
        <v>577</v>
      </c>
      <c r="C141" s="37">
        <v>1.76</v>
      </c>
      <c r="D141"/>
      <c r="F141" s="11" t="s">
        <v>33</v>
      </c>
      <c r="H141" s="10">
        <v>0</v>
      </c>
      <c r="I141" s="10">
        <f t="shared" si="15"/>
        <v>-4000</v>
      </c>
      <c r="J141" s="4" t="s">
        <v>21</v>
      </c>
      <c r="K141" s="4" t="s">
        <v>60</v>
      </c>
    </row>
    <row r="142" spans="1:11" x14ac:dyDescent="0.25">
      <c r="A142" s="6">
        <v>44688</v>
      </c>
      <c r="B142" t="s">
        <v>578</v>
      </c>
      <c r="C142" s="37">
        <v>1.47</v>
      </c>
      <c r="D142"/>
      <c r="F142" s="11" t="s">
        <v>33</v>
      </c>
      <c r="H142" s="10">
        <v>0</v>
      </c>
      <c r="I142" s="10">
        <f t="shared" si="15"/>
        <v>-4000</v>
      </c>
      <c r="J142" s="4" t="s">
        <v>28</v>
      </c>
      <c r="K142" s="4" t="s">
        <v>60</v>
      </c>
    </row>
    <row r="143" spans="1:11" x14ac:dyDescent="0.25">
      <c r="A143" s="79">
        <v>44688</v>
      </c>
      <c r="B143" s="80" t="s">
        <v>568</v>
      </c>
      <c r="C143" s="37">
        <v>1.71</v>
      </c>
      <c r="D143"/>
      <c r="F143" s="11" t="s">
        <v>33</v>
      </c>
      <c r="H143" s="10">
        <v>0</v>
      </c>
      <c r="I143" s="10">
        <f t="shared" si="15"/>
        <v>-4000</v>
      </c>
      <c r="J143" s="4" t="s">
        <v>29</v>
      </c>
      <c r="K143" s="4" t="s">
        <v>54</v>
      </c>
    </row>
    <row r="144" spans="1:11" x14ac:dyDescent="0.25">
      <c r="A144" s="6">
        <v>44689</v>
      </c>
      <c r="B144" t="s">
        <v>586</v>
      </c>
      <c r="C144" s="4">
        <v>1.97</v>
      </c>
      <c r="D144"/>
      <c r="F144" s="13" t="s">
        <v>33</v>
      </c>
      <c r="H144" s="10">
        <f>C144*D$338</f>
        <v>7880</v>
      </c>
      <c r="I144" s="10">
        <f t="shared" si="15"/>
        <v>3880</v>
      </c>
      <c r="J144" s="4" t="s">
        <v>27</v>
      </c>
      <c r="K144" s="4" t="s">
        <v>52</v>
      </c>
    </row>
    <row r="145" spans="1:11" x14ac:dyDescent="0.25">
      <c r="A145" s="6">
        <v>44689</v>
      </c>
      <c r="B145" t="s">
        <v>587</v>
      </c>
      <c r="C145" s="4">
        <v>1.35</v>
      </c>
      <c r="D145"/>
      <c r="F145" s="13" t="s">
        <v>33</v>
      </c>
      <c r="H145" s="10">
        <f>C145*D$338</f>
        <v>5400</v>
      </c>
      <c r="I145" s="10">
        <f t="shared" si="15"/>
        <v>1400</v>
      </c>
      <c r="J145" s="4" t="s">
        <v>316</v>
      </c>
      <c r="K145" s="4" t="s">
        <v>52</v>
      </c>
    </row>
    <row r="146" spans="1:11" x14ac:dyDescent="0.25">
      <c r="A146" s="79">
        <v>44691</v>
      </c>
      <c r="B146" s="80" t="s">
        <v>592</v>
      </c>
      <c r="C146" s="4">
        <v>1.54</v>
      </c>
      <c r="D146"/>
      <c r="F146" s="11" t="s">
        <v>1468</v>
      </c>
      <c r="H146" s="10">
        <v>0</v>
      </c>
      <c r="I146" s="10">
        <f t="shared" si="15"/>
        <v>-4000</v>
      </c>
      <c r="J146" s="4" t="s">
        <v>20</v>
      </c>
      <c r="K146" s="4" t="s">
        <v>54</v>
      </c>
    </row>
    <row r="147" spans="1:11" x14ac:dyDescent="0.25">
      <c r="A147" s="79">
        <v>44691</v>
      </c>
      <c r="B147" s="80" t="s">
        <v>593</v>
      </c>
      <c r="C147" s="4">
        <v>1.54</v>
      </c>
      <c r="D147"/>
      <c r="F147" s="13" t="s">
        <v>1468</v>
      </c>
      <c r="H147" s="10">
        <f>C147*D$338</f>
        <v>6160</v>
      </c>
      <c r="I147" s="10">
        <f t="shared" si="15"/>
        <v>2160</v>
      </c>
      <c r="J147" s="4" t="s">
        <v>27</v>
      </c>
      <c r="K147" s="4" t="s">
        <v>54</v>
      </c>
    </row>
    <row r="148" spans="1:11" x14ac:dyDescent="0.25">
      <c r="A148" s="79">
        <v>44692</v>
      </c>
      <c r="B148" s="80" t="s">
        <v>596</v>
      </c>
      <c r="C148" s="4">
        <v>1.66</v>
      </c>
      <c r="D148"/>
      <c r="F148" s="42" t="s">
        <v>1468</v>
      </c>
      <c r="H148" s="10">
        <v>0</v>
      </c>
      <c r="I148" s="10">
        <v>0</v>
      </c>
      <c r="J148" s="4" t="s">
        <v>23</v>
      </c>
      <c r="K148" s="4" t="s">
        <v>54</v>
      </c>
    </row>
    <row r="149" spans="1:11" x14ac:dyDescent="0.25">
      <c r="A149" s="79">
        <v>44692</v>
      </c>
      <c r="B149" s="80" t="s">
        <v>597</v>
      </c>
      <c r="D149"/>
      <c r="F149" s="42" t="s">
        <v>34</v>
      </c>
      <c r="H149" s="10">
        <f>C149*D$338</f>
        <v>0</v>
      </c>
      <c r="I149" s="10">
        <v>0</v>
      </c>
      <c r="J149" s="4" t="s">
        <v>21</v>
      </c>
      <c r="K149" s="4" t="s">
        <v>54</v>
      </c>
    </row>
    <row r="150" spans="1:11" x14ac:dyDescent="0.25">
      <c r="A150" s="79">
        <v>44692</v>
      </c>
      <c r="B150" s="80" t="s">
        <v>594</v>
      </c>
      <c r="C150" s="81">
        <v>1.76</v>
      </c>
      <c r="D150" s="80"/>
      <c r="F150" s="101" t="s">
        <v>1468</v>
      </c>
      <c r="H150" s="10">
        <v>0</v>
      </c>
      <c r="I150" s="10">
        <v>0</v>
      </c>
      <c r="J150" s="81" t="s">
        <v>21</v>
      </c>
      <c r="K150" s="81" t="s">
        <v>595</v>
      </c>
    </row>
    <row r="151" spans="1:11" x14ac:dyDescent="0.25">
      <c r="A151" s="6">
        <v>44696</v>
      </c>
      <c r="B151" t="s">
        <v>602</v>
      </c>
      <c r="C151" s="37">
        <v>1.74</v>
      </c>
      <c r="D151"/>
      <c r="F151" s="11" t="s">
        <v>33</v>
      </c>
      <c r="H151" s="10">
        <v>0</v>
      </c>
      <c r="I151" s="10">
        <f t="shared" ref="I151:I159" si="16">H151-D$338</f>
        <v>-4000</v>
      </c>
      <c r="J151" s="4" t="s">
        <v>22</v>
      </c>
      <c r="K151" s="4" t="s">
        <v>54</v>
      </c>
    </row>
    <row r="152" spans="1:11" x14ac:dyDescent="0.25">
      <c r="A152" s="79">
        <v>44696</v>
      </c>
      <c r="B152" s="80" t="s">
        <v>603</v>
      </c>
      <c r="C152" s="37">
        <v>1.7</v>
      </c>
      <c r="D152"/>
      <c r="F152" s="11" t="s">
        <v>33</v>
      </c>
      <c r="H152" s="10">
        <v>0</v>
      </c>
      <c r="I152" s="10">
        <f t="shared" si="16"/>
        <v>-4000</v>
      </c>
      <c r="J152" s="4" t="s">
        <v>20</v>
      </c>
      <c r="K152" s="4" t="s">
        <v>54</v>
      </c>
    </row>
    <row r="153" spans="1:11" x14ac:dyDescent="0.25">
      <c r="A153" s="79">
        <v>44697</v>
      </c>
      <c r="B153" s="80" t="s">
        <v>606</v>
      </c>
      <c r="C153" s="81">
        <v>1.77</v>
      </c>
      <c r="D153" s="80"/>
      <c r="F153" s="83" t="s">
        <v>1468</v>
      </c>
      <c r="H153" s="10">
        <f>C153*D$338</f>
        <v>7080</v>
      </c>
      <c r="I153" s="10">
        <f t="shared" si="16"/>
        <v>3080</v>
      </c>
      <c r="J153" s="81" t="s">
        <v>313</v>
      </c>
      <c r="K153" s="81" t="s">
        <v>595</v>
      </c>
    </row>
    <row r="154" spans="1:11" x14ac:dyDescent="0.25">
      <c r="A154" s="79">
        <v>44701</v>
      </c>
      <c r="B154" s="80" t="s">
        <v>600</v>
      </c>
      <c r="C154" s="81">
        <v>1.69</v>
      </c>
      <c r="D154" s="80"/>
      <c r="F154" s="83" t="s">
        <v>1468</v>
      </c>
      <c r="H154" s="10">
        <f>C154*D$338</f>
        <v>6760</v>
      </c>
      <c r="I154" s="10">
        <f t="shared" si="16"/>
        <v>2760</v>
      </c>
      <c r="J154" s="81" t="s">
        <v>24</v>
      </c>
      <c r="K154" s="81" t="s">
        <v>595</v>
      </c>
    </row>
    <row r="155" spans="1:11" x14ac:dyDescent="0.25">
      <c r="A155" s="6">
        <v>44702</v>
      </c>
      <c r="B155" t="s">
        <v>616</v>
      </c>
      <c r="C155" s="4">
        <v>1.56</v>
      </c>
      <c r="D155"/>
      <c r="F155" s="13" t="s">
        <v>33</v>
      </c>
      <c r="H155" s="10">
        <f>C155*D$338</f>
        <v>6240</v>
      </c>
      <c r="I155" s="10">
        <f t="shared" si="16"/>
        <v>2240</v>
      </c>
      <c r="J155" s="4" t="s">
        <v>312</v>
      </c>
      <c r="K155" s="4" t="s">
        <v>52</v>
      </c>
    </row>
    <row r="156" spans="1:11" x14ac:dyDescent="0.25">
      <c r="A156" s="6">
        <v>44702</v>
      </c>
      <c r="B156" t="s">
        <v>617</v>
      </c>
      <c r="C156" s="4">
        <v>1.74</v>
      </c>
      <c r="D156"/>
      <c r="F156" s="11" t="s">
        <v>33</v>
      </c>
      <c r="H156" s="10">
        <v>0</v>
      </c>
      <c r="I156" s="10">
        <f t="shared" si="16"/>
        <v>-4000</v>
      </c>
      <c r="J156" s="4" t="s">
        <v>21</v>
      </c>
      <c r="K156" s="4" t="s">
        <v>52</v>
      </c>
    </row>
    <row r="157" spans="1:11" x14ac:dyDescent="0.25">
      <c r="A157" s="79">
        <v>44703</v>
      </c>
      <c r="B157" s="80" t="s">
        <v>625</v>
      </c>
      <c r="C157" s="43">
        <v>1.56</v>
      </c>
      <c r="D157"/>
      <c r="F157" s="11" t="s">
        <v>33</v>
      </c>
      <c r="H157" s="10">
        <v>0</v>
      </c>
      <c r="I157" s="10">
        <f t="shared" si="16"/>
        <v>-4000</v>
      </c>
      <c r="J157" s="4" t="s">
        <v>23</v>
      </c>
      <c r="K157" s="4" t="s">
        <v>54</v>
      </c>
    </row>
    <row r="158" spans="1:11" ht="15.75" x14ac:dyDescent="0.25">
      <c r="A158" s="6">
        <v>44717</v>
      </c>
      <c r="B158" s="4" t="s">
        <v>659</v>
      </c>
      <c r="C158" s="51">
        <v>1.95</v>
      </c>
      <c r="E158" s="51" t="s">
        <v>15</v>
      </c>
      <c r="F158" s="55" t="s">
        <v>34</v>
      </c>
      <c r="H158" s="10">
        <v>0</v>
      </c>
      <c r="I158" s="10">
        <f t="shared" si="16"/>
        <v>-4000</v>
      </c>
      <c r="J158" s="33" t="s">
        <v>19</v>
      </c>
      <c r="K158" s="4" t="s">
        <v>702</v>
      </c>
    </row>
    <row r="159" spans="1:11" ht="15.75" x14ac:dyDescent="0.25">
      <c r="A159" s="79">
        <v>44719</v>
      </c>
      <c r="B159" s="81" t="s">
        <v>676</v>
      </c>
      <c r="C159" s="82">
        <v>2.1</v>
      </c>
      <c r="E159" s="77" t="s">
        <v>15</v>
      </c>
      <c r="F159" s="83" t="s">
        <v>1468</v>
      </c>
      <c r="H159" s="10">
        <f>C159*D$338</f>
        <v>8400</v>
      </c>
      <c r="I159" s="10">
        <f t="shared" si="16"/>
        <v>4400</v>
      </c>
      <c r="J159" s="81" t="s">
        <v>26</v>
      </c>
      <c r="K159" s="81" t="s">
        <v>542</v>
      </c>
    </row>
    <row r="160" spans="1:11" ht="15.75" x14ac:dyDescent="0.25">
      <c r="A160" s="79">
        <v>44720</v>
      </c>
      <c r="B160" s="81" t="s">
        <v>677</v>
      </c>
      <c r="C160" s="82">
        <v>1.85</v>
      </c>
      <c r="E160" s="77" t="s">
        <v>15</v>
      </c>
      <c r="F160" s="101" t="s">
        <v>1468</v>
      </c>
      <c r="H160" s="10">
        <v>0</v>
      </c>
      <c r="I160" s="10">
        <v>0</v>
      </c>
      <c r="J160" s="81" t="s">
        <v>22</v>
      </c>
      <c r="K160" s="81" t="s">
        <v>542</v>
      </c>
    </row>
    <row r="161" spans="1:11" ht="15.75" x14ac:dyDescent="0.25">
      <c r="A161" s="6">
        <v>44721</v>
      </c>
      <c r="B161" s="4" t="s">
        <v>680</v>
      </c>
      <c r="C161" s="33">
        <v>1.49</v>
      </c>
      <c r="E161" s="51" t="s">
        <v>15</v>
      </c>
      <c r="F161" s="42" t="s">
        <v>1468</v>
      </c>
      <c r="H161" s="10">
        <v>0</v>
      </c>
      <c r="I161" s="10">
        <v>0</v>
      </c>
      <c r="J161" s="33" t="s">
        <v>21</v>
      </c>
      <c r="K161" s="38" t="s">
        <v>595</v>
      </c>
    </row>
    <row r="162" spans="1:11" ht="15.75" x14ac:dyDescent="0.25">
      <c r="A162" s="79">
        <v>44724</v>
      </c>
      <c r="B162" s="81" t="s">
        <v>686</v>
      </c>
      <c r="C162" s="82">
        <v>1.61</v>
      </c>
      <c r="E162" s="77" t="s">
        <v>15</v>
      </c>
      <c r="F162" s="83" t="s">
        <v>1468</v>
      </c>
      <c r="H162" s="10">
        <f>C162*D$338</f>
        <v>6440</v>
      </c>
      <c r="I162" s="10">
        <f>H162-D$338</f>
        <v>2440</v>
      </c>
      <c r="J162" s="82" t="s">
        <v>313</v>
      </c>
      <c r="K162" s="81" t="s">
        <v>595</v>
      </c>
    </row>
    <row r="163" spans="1:11" ht="15.75" x14ac:dyDescent="0.25">
      <c r="A163" s="6">
        <v>44724</v>
      </c>
      <c r="B163" s="4" t="s">
        <v>689</v>
      </c>
      <c r="C163" s="33">
        <v>1.98</v>
      </c>
      <c r="E163" s="51" t="s">
        <v>15</v>
      </c>
      <c r="F163" s="11" t="s">
        <v>33</v>
      </c>
      <c r="H163" s="10">
        <v>0</v>
      </c>
      <c r="I163" s="10">
        <f>H163-D$338</f>
        <v>-4000</v>
      </c>
      <c r="J163" s="33" t="s">
        <v>20</v>
      </c>
      <c r="K163" s="4" t="s">
        <v>16</v>
      </c>
    </row>
    <row r="164" spans="1:11" ht="15.75" x14ac:dyDescent="0.25">
      <c r="A164" s="6">
        <v>44725</v>
      </c>
      <c r="B164" s="4" t="s">
        <v>694</v>
      </c>
      <c r="C164" s="33">
        <v>2</v>
      </c>
      <c r="E164" s="51" t="s">
        <v>15</v>
      </c>
      <c r="F164" s="42" t="s">
        <v>34</v>
      </c>
      <c r="H164" s="10">
        <v>0</v>
      </c>
      <c r="I164" s="10">
        <v>0</v>
      </c>
      <c r="J164" s="33" t="s">
        <v>23</v>
      </c>
      <c r="K164" s="4" t="s">
        <v>702</v>
      </c>
    </row>
    <row r="165" spans="1:11" ht="15.75" x14ac:dyDescent="0.25">
      <c r="A165" s="6">
        <v>44728</v>
      </c>
      <c r="B165" s="4" t="s">
        <v>697</v>
      </c>
      <c r="C165" s="33">
        <v>2.04</v>
      </c>
      <c r="E165" s="51" t="s">
        <v>15</v>
      </c>
      <c r="F165" s="11" t="s">
        <v>1468</v>
      </c>
      <c r="H165" s="10">
        <v>0</v>
      </c>
      <c r="I165" s="10">
        <f>H165-D$338</f>
        <v>-4000</v>
      </c>
      <c r="J165" s="33" t="s">
        <v>29</v>
      </c>
      <c r="K165" s="4" t="s">
        <v>542</v>
      </c>
    </row>
    <row r="166" spans="1:11" ht="15.75" x14ac:dyDescent="0.25">
      <c r="A166" s="6">
        <v>44730</v>
      </c>
      <c r="B166" s="4" t="s">
        <v>701</v>
      </c>
      <c r="C166" s="33">
        <v>2</v>
      </c>
      <c r="E166" s="51" t="s">
        <v>15</v>
      </c>
      <c r="F166" s="13" t="s">
        <v>34</v>
      </c>
      <c r="H166" s="10">
        <f>C166*D$338</f>
        <v>8000</v>
      </c>
      <c r="I166" s="10">
        <f>H166-D$338</f>
        <v>4000</v>
      </c>
      <c r="J166" s="33" t="s">
        <v>20</v>
      </c>
      <c r="K166" s="4" t="s">
        <v>702</v>
      </c>
    </row>
    <row r="167" spans="1:11" ht="15.75" x14ac:dyDescent="0.25">
      <c r="A167" s="6">
        <v>44731</v>
      </c>
      <c r="B167" s="81" t="s">
        <v>713</v>
      </c>
      <c r="C167" s="33">
        <v>1.59</v>
      </c>
      <c r="E167" s="51" t="s">
        <v>15</v>
      </c>
      <c r="F167" s="13" t="s">
        <v>1468</v>
      </c>
      <c r="H167" s="10">
        <f>C167*D$338</f>
        <v>6360</v>
      </c>
      <c r="I167" s="10">
        <f>H167-D$338</f>
        <v>2360</v>
      </c>
      <c r="J167" s="4" t="s">
        <v>313</v>
      </c>
      <c r="K167" s="38" t="s">
        <v>595</v>
      </c>
    </row>
    <row r="168" spans="1:11" ht="15.75" x14ac:dyDescent="0.25">
      <c r="A168" s="6">
        <v>44731</v>
      </c>
      <c r="B168" s="81" t="s">
        <v>717</v>
      </c>
      <c r="C168" s="33">
        <v>1.63</v>
      </c>
      <c r="E168" s="51" t="s">
        <v>15</v>
      </c>
      <c r="F168" s="11" t="s">
        <v>1468</v>
      </c>
      <c r="H168" s="10">
        <v>0</v>
      </c>
      <c r="I168" s="10">
        <f>H168-D$338</f>
        <v>-4000</v>
      </c>
      <c r="J168" s="4" t="s">
        <v>20</v>
      </c>
      <c r="K168" s="38" t="s">
        <v>595</v>
      </c>
    </row>
    <row r="169" spans="1:11" ht="15.75" x14ac:dyDescent="0.25">
      <c r="A169" s="79">
        <v>44731</v>
      </c>
      <c r="B169" s="81" t="s">
        <v>720</v>
      </c>
      <c r="C169" s="33">
        <v>1.68</v>
      </c>
      <c r="E169" s="51" t="s">
        <v>15</v>
      </c>
      <c r="F169" s="13" t="s">
        <v>1468</v>
      </c>
      <c r="H169" s="10">
        <f>C169*D$338</f>
        <v>6720</v>
      </c>
      <c r="I169" s="10">
        <f>H169-D$338</f>
        <v>2720</v>
      </c>
      <c r="J169" s="4" t="s">
        <v>312</v>
      </c>
      <c r="K169" s="4" t="s">
        <v>595</v>
      </c>
    </row>
    <row r="170" spans="1:11" ht="15.75" x14ac:dyDescent="0.25">
      <c r="A170" s="6">
        <v>44731</v>
      </c>
      <c r="B170" s="4" t="s">
        <v>714</v>
      </c>
      <c r="C170" s="33">
        <v>1.47</v>
      </c>
      <c r="E170" s="51" t="s">
        <v>15</v>
      </c>
      <c r="F170" s="42" t="s">
        <v>1468</v>
      </c>
      <c r="H170" s="10">
        <v>0</v>
      </c>
      <c r="I170" s="10">
        <v>0</v>
      </c>
      <c r="J170" s="33" t="s">
        <v>22</v>
      </c>
      <c r="K170" s="38" t="s">
        <v>595</v>
      </c>
    </row>
    <row r="171" spans="1:11" ht="15.75" x14ac:dyDescent="0.25">
      <c r="A171" s="6">
        <v>44732</v>
      </c>
      <c r="B171" s="81" t="s">
        <v>722</v>
      </c>
      <c r="C171" s="33">
        <v>2.23</v>
      </c>
      <c r="E171" s="51" t="s">
        <v>15</v>
      </c>
      <c r="F171" s="13" t="s">
        <v>1468</v>
      </c>
      <c r="H171" s="10">
        <f>C171*D$338</f>
        <v>8920</v>
      </c>
      <c r="I171" s="10">
        <f>H171-D$338</f>
        <v>4920</v>
      </c>
      <c r="J171" s="4" t="s">
        <v>19</v>
      </c>
      <c r="K171" s="4" t="s">
        <v>542</v>
      </c>
    </row>
    <row r="172" spans="1:11" ht="15.75" x14ac:dyDescent="0.25">
      <c r="A172" s="6">
        <v>44736</v>
      </c>
      <c r="B172" s="81" t="s">
        <v>729</v>
      </c>
      <c r="C172" s="33">
        <v>1.72</v>
      </c>
      <c r="E172" s="51" t="s">
        <v>15</v>
      </c>
      <c r="F172" s="13" t="s">
        <v>1468</v>
      </c>
      <c r="H172" s="10">
        <f>C172*D$338</f>
        <v>6880</v>
      </c>
      <c r="I172" s="10">
        <f>H172-D$338</f>
        <v>2880</v>
      </c>
      <c r="J172" s="4" t="s">
        <v>24</v>
      </c>
      <c r="K172" s="4" t="s">
        <v>542</v>
      </c>
    </row>
    <row r="173" spans="1:11" ht="15.75" x14ac:dyDescent="0.25">
      <c r="A173" s="6">
        <v>44738</v>
      </c>
      <c r="B173" s="81" t="s">
        <v>744</v>
      </c>
      <c r="C173" s="33">
        <v>1.66</v>
      </c>
      <c r="E173" s="51" t="s">
        <v>15</v>
      </c>
      <c r="F173" s="42" t="s">
        <v>1468</v>
      </c>
      <c r="H173" s="10">
        <v>0</v>
      </c>
      <c r="I173" s="10">
        <v>0</v>
      </c>
      <c r="J173" s="33" t="s">
        <v>21</v>
      </c>
      <c r="K173" s="38" t="s">
        <v>595</v>
      </c>
    </row>
    <row r="174" spans="1:11" ht="15.75" x14ac:dyDescent="0.25">
      <c r="A174" s="6">
        <v>44741</v>
      </c>
      <c r="B174" s="81" t="s">
        <v>759</v>
      </c>
      <c r="C174" s="33">
        <v>2.0299999999999998</v>
      </c>
      <c r="E174" s="51" t="s">
        <v>15</v>
      </c>
      <c r="F174" s="13" t="s">
        <v>1468</v>
      </c>
      <c r="H174" s="10">
        <f>C174*D$338</f>
        <v>8119.9999999999991</v>
      </c>
      <c r="I174" s="10">
        <f t="shared" ref="I174:I197" si="17">H174-D$338</f>
        <v>4119.9999999999991</v>
      </c>
      <c r="J174" s="33" t="s">
        <v>21</v>
      </c>
      <c r="K174" s="4" t="s">
        <v>542</v>
      </c>
    </row>
    <row r="175" spans="1:11" ht="15.75" x14ac:dyDescent="0.25">
      <c r="A175" s="6">
        <v>44744</v>
      </c>
      <c r="B175" t="s">
        <v>781</v>
      </c>
      <c r="C175" s="33">
        <v>1.92</v>
      </c>
      <c r="E175" s="51" t="s">
        <v>15</v>
      </c>
      <c r="F175" s="13" t="s">
        <v>33</v>
      </c>
      <c r="H175" s="10">
        <f>C175*D$338</f>
        <v>7680</v>
      </c>
      <c r="I175" s="10">
        <f t="shared" si="17"/>
        <v>3680</v>
      </c>
      <c r="J175" s="4" t="s">
        <v>19</v>
      </c>
      <c r="K175" s="4" t="s">
        <v>16</v>
      </c>
    </row>
    <row r="176" spans="1:11" ht="15.75" x14ac:dyDescent="0.25">
      <c r="A176" s="6">
        <v>44745</v>
      </c>
      <c r="B176" t="s">
        <v>793</v>
      </c>
      <c r="C176" s="102">
        <v>1.68</v>
      </c>
      <c r="E176" s="51" t="s">
        <v>15</v>
      </c>
      <c r="F176" s="11" t="s">
        <v>33</v>
      </c>
      <c r="H176" s="10">
        <v>0</v>
      </c>
      <c r="I176" s="10">
        <f t="shared" si="17"/>
        <v>-4000</v>
      </c>
      <c r="J176" s="33" t="s">
        <v>23</v>
      </c>
      <c r="K176" s="38" t="s">
        <v>595</v>
      </c>
    </row>
    <row r="177" spans="1:11" ht="15.75" x14ac:dyDescent="0.25">
      <c r="A177" s="6">
        <v>44746</v>
      </c>
      <c r="B177" t="s">
        <v>798</v>
      </c>
      <c r="C177" s="33">
        <v>2</v>
      </c>
      <c r="E177" s="51" t="s">
        <v>15</v>
      </c>
      <c r="F177" s="11" t="s">
        <v>34</v>
      </c>
      <c r="H177" s="10">
        <v>0</v>
      </c>
      <c r="I177" s="10">
        <f t="shared" si="17"/>
        <v>-4000</v>
      </c>
      <c r="J177" s="33" t="s">
        <v>312</v>
      </c>
      <c r="K177" s="4" t="s">
        <v>702</v>
      </c>
    </row>
    <row r="178" spans="1:11" ht="15.75" x14ac:dyDescent="0.25">
      <c r="A178" s="6">
        <v>44748</v>
      </c>
      <c r="B178" t="s">
        <v>807</v>
      </c>
      <c r="C178" s="33">
        <v>1.96</v>
      </c>
      <c r="E178" s="51" t="s">
        <v>15</v>
      </c>
      <c r="F178" s="13" t="s">
        <v>33</v>
      </c>
      <c r="H178" s="10">
        <f>C178*D$338</f>
        <v>7840</v>
      </c>
      <c r="I178" s="10">
        <f t="shared" si="17"/>
        <v>3840</v>
      </c>
      <c r="J178" s="33" t="s">
        <v>24</v>
      </c>
      <c r="K178" s="4" t="s">
        <v>16</v>
      </c>
    </row>
    <row r="179" spans="1:11" ht="15.75" x14ac:dyDescent="0.25">
      <c r="A179" s="6">
        <v>44752</v>
      </c>
      <c r="B179" t="s">
        <v>829</v>
      </c>
      <c r="C179" s="33">
        <v>1.95</v>
      </c>
      <c r="E179" s="51" t="s">
        <v>15</v>
      </c>
      <c r="F179" s="11" t="s">
        <v>33</v>
      </c>
      <c r="H179" s="10">
        <v>0</v>
      </c>
      <c r="I179" s="10">
        <f t="shared" si="17"/>
        <v>-4000</v>
      </c>
      <c r="J179" s="4" t="s">
        <v>21</v>
      </c>
      <c r="K179" s="4" t="s">
        <v>16</v>
      </c>
    </row>
    <row r="180" spans="1:11" ht="15.75" x14ac:dyDescent="0.25">
      <c r="A180" s="6">
        <v>44752</v>
      </c>
      <c r="B180" t="s">
        <v>819</v>
      </c>
      <c r="C180" s="33">
        <v>1.59</v>
      </c>
      <c r="E180" s="51" t="s">
        <v>15</v>
      </c>
      <c r="F180" s="11" t="s">
        <v>1468</v>
      </c>
      <c r="H180" s="10">
        <v>0</v>
      </c>
      <c r="I180" s="10">
        <f t="shared" si="17"/>
        <v>-4000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826</v>
      </c>
      <c r="C181" s="33">
        <v>1.7</v>
      </c>
      <c r="E181" s="51" t="s">
        <v>15</v>
      </c>
      <c r="F181" s="13" t="s">
        <v>1468</v>
      </c>
      <c r="H181" s="10">
        <f>C181*D$338</f>
        <v>6800</v>
      </c>
      <c r="I181" s="10">
        <f t="shared" si="17"/>
        <v>2800</v>
      </c>
      <c r="J181" s="4" t="s">
        <v>25</v>
      </c>
      <c r="K181" s="4" t="s">
        <v>595</v>
      </c>
    </row>
    <row r="182" spans="1:11" ht="15.75" x14ac:dyDescent="0.25">
      <c r="A182" s="6">
        <v>44752</v>
      </c>
      <c r="B182" t="s">
        <v>827</v>
      </c>
      <c r="C182" s="33">
        <v>1.57</v>
      </c>
      <c r="E182" s="51" t="s">
        <v>15</v>
      </c>
      <c r="F182" s="11" t="s">
        <v>1468</v>
      </c>
      <c r="H182" s="10">
        <v>0</v>
      </c>
      <c r="I182" s="10">
        <f t="shared" si="17"/>
        <v>-4000</v>
      </c>
      <c r="J182" s="4" t="s">
        <v>29</v>
      </c>
      <c r="K182" s="4" t="s">
        <v>595</v>
      </c>
    </row>
    <row r="183" spans="1:11" ht="15.75" x14ac:dyDescent="0.25">
      <c r="A183" s="6">
        <v>44752</v>
      </c>
      <c r="B183" t="s">
        <v>832</v>
      </c>
      <c r="C183" s="33">
        <v>1.68</v>
      </c>
      <c r="E183" s="51" t="s">
        <v>15</v>
      </c>
      <c r="F183" s="11" t="s">
        <v>1468</v>
      </c>
      <c r="H183" s="10">
        <v>0</v>
      </c>
      <c r="I183" s="10">
        <f t="shared" si="17"/>
        <v>-4000</v>
      </c>
      <c r="J183" s="4" t="s">
        <v>20</v>
      </c>
      <c r="K183" s="4" t="s">
        <v>595</v>
      </c>
    </row>
    <row r="184" spans="1:11" ht="15.75" x14ac:dyDescent="0.25">
      <c r="A184" s="6">
        <v>44758</v>
      </c>
      <c r="B184" t="s">
        <v>840</v>
      </c>
      <c r="C184" s="33">
        <v>1.81</v>
      </c>
      <c r="E184" s="51" t="s">
        <v>15</v>
      </c>
      <c r="F184" s="11" t="s">
        <v>1468</v>
      </c>
      <c r="H184" s="10">
        <v>0</v>
      </c>
      <c r="I184" s="10">
        <f t="shared" si="17"/>
        <v>-4000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847</v>
      </c>
      <c r="C185" s="33">
        <v>2</v>
      </c>
      <c r="E185" s="51" t="s">
        <v>15</v>
      </c>
      <c r="F185" s="13" t="s">
        <v>33</v>
      </c>
      <c r="H185" s="10">
        <f>C185*D$338</f>
        <v>8000</v>
      </c>
      <c r="I185" s="10">
        <f t="shared" si="17"/>
        <v>4000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848</v>
      </c>
      <c r="C186" s="33">
        <v>2</v>
      </c>
      <c r="E186" s="51" t="s">
        <v>15</v>
      </c>
      <c r="F186" s="13" t="s">
        <v>34</v>
      </c>
      <c r="H186" s="10">
        <f>C186*D$338</f>
        <v>8000</v>
      </c>
      <c r="I186" s="10">
        <f t="shared" si="17"/>
        <v>4000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857</v>
      </c>
      <c r="C187" s="33">
        <v>2.04</v>
      </c>
      <c r="E187" s="51" t="s">
        <v>15</v>
      </c>
      <c r="F187" s="13" t="s">
        <v>1468</v>
      </c>
      <c r="H187" s="10">
        <f>C187*D$338</f>
        <v>8160</v>
      </c>
      <c r="I187" s="10">
        <f t="shared" si="17"/>
        <v>4160</v>
      </c>
      <c r="J187" s="33" t="s">
        <v>19</v>
      </c>
      <c r="K187" s="38" t="s">
        <v>542</v>
      </c>
    </row>
    <row r="188" spans="1:11" ht="15.75" x14ac:dyDescent="0.25">
      <c r="A188" s="6">
        <v>44761</v>
      </c>
      <c r="B188" t="s">
        <v>861</v>
      </c>
      <c r="C188" s="33">
        <v>2.0099999999999998</v>
      </c>
      <c r="E188" s="51" t="s">
        <v>15</v>
      </c>
      <c r="F188" s="11" t="s">
        <v>1468</v>
      </c>
      <c r="H188" s="10">
        <v>0</v>
      </c>
      <c r="I188" s="10">
        <f t="shared" si="17"/>
        <v>-4000</v>
      </c>
      <c r="J188" s="4" t="s">
        <v>20</v>
      </c>
      <c r="K188" s="38" t="s">
        <v>542</v>
      </c>
    </row>
    <row r="189" spans="1:11" ht="15.75" x14ac:dyDescent="0.25">
      <c r="A189" s="6">
        <v>44762</v>
      </c>
      <c r="B189" t="s">
        <v>862</v>
      </c>
      <c r="C189" s="33">
        <v>1.67</v>
      </c>
      <c r="E189" s="51" t="s">
        <v>15</v>
      </c>
      <c r="F189" s="13" t="s">
        <v>1468</v>
      </c>
      <c r="H189" s="10">
        <f>C189*D$338</f>
        <v>6680</v>
      </c>
      <c r="I189" s="10">
        <f t="shared" si="17"/>
        <v>2680</v>
      </c>
      <c r="J189" s="4" t="s">
        <v>437</v>
      </c>
      <c r="K189" s="4" t="s">
        <v>595</v>
      </c>
    </row>
    <row r="190" spans="1:11" ht="15.75" x14ac:dyDescent="0.25">
      <c r="A190" s="6">
        <v>44762</v>
      </c>
      <c r="B190" t="s">
        <v>863</v>
      </c>
      <c r="C190" s="33">
        <v>1.93</v>
      </c>
      <c r="E190" s="51" t="s">
        <v>15</v>
      </c>
      <c r="F190" s="11" t="s">
        <v>1468</v>
      </c>
      <c r="H190" s="10">
        <v>0</v>
      </c>
      <c r="I190" s="10">
        <f t="shared" si="17"/>
        <v>-4000</v>
      </c>
      <c r="J190" s="4" t="s">
        <v>29</v>
      </c>
      <c r="K190" s="38" t="s">
        <v>542</v>
      </c>
    </row>
    <row r="191" spans="1:11" ht="15.75" x14ac:dyDescent="0.25">
      <c r="A191" s="6">
        <v>44762</v>
      </c>
      <c r="B191" t="s">
        <v>866</v>
      </c>
      <c r="C191" s="33">
        <v>1.64</v>
      </c>
      <c r="E191" s="51" t="s">
        <v>15</v>
      </c>
      <c r="F191" s="13" t="s">
        <v>1468</v>
      </c>
      <c r="H191" s="10">
        <f>C191*D$338</f>
        <v>6560</v>
      </c>
      <c r="I191" s="10">
        <f t="shared" si="17"/>
        <v>2560</v>
      </c>
      <c r="J191" s="4" t="s">
        <v>26</v>
      </c>
      <c r="K191" s="4" t="s">
        <v>595</v>
      </c>
    </row>
    <row r="192" spans="1:11" ht="15.75" x14ac:dyDescent="0.25">
      <c r="A192" s="6">
        <v>44762</v>
      </c>
      <c r="B192" t="s">
        <v>867</v>
      </c>
      <c r="C192" s="33">
        <v>1.93</v>
      </c>
      <c r="E192" s="51" t="s">
        <v>15</v>
      </c>
      <c r="F192" s="13" t="s">
        <v>1468</v>
      </c>
      <c r="H192" s="10">
        <f>C192*D$338</f>
        <v>7720</v>
      </c>
      <c r="I192" s="10">
        <f t="shared" si="17"/>
        <v>3720</v>
      </c>
      <c r="J192" s="4" t="s">
        <v>25</v>
      </c>
      <c r="K192" s="38" t="s">
        <v>542</v>
      </c>
    </row>
    <row r="193" spans="1:11" ht="15.75" x14ac:dyDescent="0.25">
      <c r="A193" s="6">
        <v>44762</v>
      </c>
      <c r="B193" t="s">
        <v>868</v>
      </c>
      <c r="C193" s="33">
        <v>1.81</v>
      </c>
      <c r="E193" s="51" t="s">
        <v>15</v>
      </c>
      <c r="F193" s="11" t="s">
        <v>1468</v>
      </c>
      <c r="H193" s="10">
        <v>0</v>
      </c>
      <c r="I193" s="10">
        <f t="shared" si="17"/>
        <v>-4000</v>
      </c>
      <c r="J193" s="4" t="s">
        <v>20</v>
      </c>
      <c r="K193" s="38" t="s">
        <v>542</v>
      </c>
    </row>
    <row r="194" spans="1:11" ht="15.75" x14ac:dyDescent="0.25">
      <c r="A194" s="6">
        <v>44764</v>
      </c>
      <c r="B194" t="s">
        <v>871</v>
      </c>
      <c r="C194" s="33">
        <v>2.13</v>
      </c>
      <c r="E194" s="51" t="s">
        <v>15</v>
      </c>
      <c r="F194" s="13" t="s">
        <v>1468</v>
      </c>
      <c r="H194" s="10">
        <f>C194*D$338</f>
        <v>8520</v>
      </c>
      <c r="I194" s="10">
        <f t="shared" si="17"/>
        <v>4520</v>
      </c>
      <c r="J194" s="4" t="s">
        <v>25</v>
      </c>
      <c r="K194" s="38" t="s">
        <v>542</v>
      </c>
    </row>
    <row r="195" spans="1:11" ht="15.75" x14ac:dyDescent="0.25">
      <c r="A195" s="6">
        <v>44765</v>
      </c>
      <c r="B195" t="s">
        <v>884</v>
      </c>
      <c r="C195" s="33">
        <v>1.98</v>
      </c>
      <c r="E195" s="51" t="s">
        <v>15</v>
      </c>
      <c r="F195" s="11" t="s">
        <v>1468</v>
      </c>
      <c r="H195" s="10">
        <v>0</v>
      </c>
      <c r="I195" s="10">
        <f t="shared" si="17"/>
        <v>-4000</v>
      </c>
      <c r="J195" s="4" t="s">
        <v>20</v>
      </c>
      <c r="K195" s="38" t="s">
        <v>542</v>
      </c>
    </row>
    <row r="196" spans="1:11" ht="15.75" x14ac:dyDescent="0.25">
      <c r="A196" s="6">
        <v>44765</v>
      </c>
      <c r="B196" t="s">
        <v>886</v>
      </c>
      <c r="C196" s="33">
        <v>1.51</v>
      </c>
      <c r="E196" s="51" t="s">
        <v>15</v>
      </c>
      <c r="F196" s="13" t="s">
        <v>1468</v>
      </c>
      <c r="H196" s="10">
        <f>C196*D$338</f>
        <v>6040</v>
      </c>
      <c r="I196" s="10">
        <f t="shared" si="17"/>
        <v>2040</v>
      </c>
      <c r="J196" s="4" t="s">
        <v>1012</v>
      </c>
      <c r="K196" s="4" t="s">
        <v>595</v>
      </c>
    </row>
    <row r="197" spans="1:11" ht="15.75" x14ac:dyDescent="0.25">
      <c r="A197" s="6">
        <v>44766</v>
      </c>
      <c r="B197" s="48" t="s">
        <v>888</v>
      </c>
      <c r="C197" s="33">
        <v>1.64</v>
      </c>
      <c r="E197" s="51" t="s">
        <v>15</v>
      </c>
      <c r="F197" s="11" t="s">
        <v>1468</v>
      </c>
      <c r="H197" s="10">
        <v>0</v>
      </c>
      <c r="I197" s="10">
        <f t="shared" si="17"/>
        <v>-4000</v>
      </c>
      <c r="J197" s="4" t="s">
        <v>29</v>
      </c>
      <c r="K197" s="4" t="s">
        <v>595</v>
      </c>
    </row>
    <row r="198" spans="1:11" ht="15.75" x14ac:dyDescent="0.25">
      <c r="A198" s="6">
        <v>44766</v>
      </c>
      <c r="B198" t="s">
        <v>889</v>
      </c>
      <c r="C198" s="33">
        <v>2.11</v>
      </c>
      <c r="E198" s="51" t="s">
        <v>15</v>
      </c>
      <c r="F198" s="42" t="s">
        <v>1468</v>
      </c>
      <c r="H198" s="10">
        <v>0</v>
      </c>
      <c r="I198" s="10">
        <v>0</v>
      </c>
      <c r="J198" s="4" t="s">
        <v>21</v>
      </c>
      <c r="K198" s="38" t="s">
        <v>542</v>
      </c>
    </row>
    <row r="199" spans="1:11" ht="15.75" x14ac:dyDescent="0.25">
      <c r="A199" s="6">
        <v>44766</v>
      </c>
      <c r="B199" t="s">
        <v>892</v>
      </c>
      <c r="C199" s="102">
        <v>1.84</v>
      </c>
      <c r="E199" s="51" t="s">
        <v>15</v>
      </c>
      <c r="F199" s="13" t="s">
        <v>33</v>
      </c>
      <c r="H199" s="10">
        <f>C199*D$338</f>
        <v>7360</v>
      </c>
      <c r="I199" s="10">
        <f t="shared" ref="I199:I214" si="18">H199-D$338</f>
        <v>3360</v>
      </c>
      <c r="J199" s="4" t="s">
        <v>25</v>
      </c>
      <c r="K199" s="4" t="s">
        <v>595</v>
      </c>
    </row>
    <row r="200" spans="1:11" ht="15.75" x14ac:dyDescent="0.25">
      <c r="A200" s="6">
        <v>44767</v>
      </c>
      <c r="B200" s="48" t="s">
        <v>895</v>
      </c>
      <c r="C200" s="33">
        <v>2.09</v>
      </c>
      <c r="E200" s="51" t="s">
        <v>15</v>
      </c>
      <c r="F200" s="13" t="s">
        <v>1468</v>
      </c>
      <c r="H200" s="10">
        <f>C200*D$338</f>
        <v>8360</v>
      </c>
      <c r="I200" s="10">
        <f t="shared" si="18"/>
        <v>4360</v>
      </c>
      <c r="J200" s="4" t="s">
        <v>25</v>
      </c>
      <c r="K200" s="38" t="s">
        <v>542</v>
      </c>
    </row>
    <row r="201" spans="1:11" ht="15.75" x14ac:dyDescent="0.25">
      <c r="A201" s="6">
        <v>44768</v>
      </c>
      <c r="B201" t="s">
        <v>899</v>
      </c>
      <c r="C201" s="33">
        <v>2.0699999999999998</v>
      </c>
      <c r="E201" s="51" t="s">
        <v>15</v>
      </c>
      <c r="F201" s="11" t="s">
        <v>1468</v>
      </c>
      <c r="H201" s="10">
        <v>0</v>
      </c>
      <c r="I201" s="10">
        <f t="shared" si="18"/>
        <v>-4000</v>
      </c>
      <c r="J201" s="33" t="s">
        <v>29</v>
      </c>
      <c r="K201" s="38" t="s">
        <v>542</v>
      </c>
    </row>
    <row r="202" spans="1:11" ht="15.75" x14ac:dyDescent="0.25">
      <c r="A202" s="6">
        <v>44772</v>
      </c>
      <c r="B202" t="s">
        <v>903</v>
      </c>
      <c r="C202" s="33">
        <v>1.68</v>
      </c>
      <c r="E202" s="51" t="s">
        <v>15</v>
      </c>
      <c r="F202" s="13" t="s">
        <v>1468</v>
      </c>
      <c r="H202" s="10">
        <f>C202*D$338</f>
        <v>6720</v>
      </c>
      <c r="I202" s="10">
        <f t="shared" si="18"/>
        <v>2720</v>
      </c>
      <c r="J202" s="4" t="s">
        <v>19</v>
      </c>
      <c r="K202" s="4" t="s">
        <v>595</v>
      </c>
    </row>
    <row r="203" spans="1:11" ht="15.75" x14ac:dyDescent="0.25">
      <c r="A203" s="6">
        <v>44772</v>
      </c>
      <c r="B203" t="s">
        <v>905</v>
      </c>
      <c r="C203" s="33">
        <v>1.97</v>
      </c>
      <c r="E203" s="51" t="s">
        <v>15</v>
      </c>
      <c r="F203" s="13" t="s">
        <v>1468</v>
      </c>
      <c r="H203" s="10">
        <f>C203*D$338</f>
        <v>7880</v>
      </c>
      <c r="I203" s="10">
        <f t="shared" si="18"/>
        <v>3880</v>
      </c>
      <c r="J203" s="4" t="s">
        <v>311</v>
      </c>
      <c r="K203" s="38" t="s">
        <v>542</v>
      </c>
    </row>
    <row r="204" spans="1:11" ht="15.75" x14ac:dyDescent="0.25">
      <c r="A204" s="6">
        <v>44772</v>
      </c>
      <c r="B204" t="s">
        <v>907</v>
      </c>
      <c r="C204" s="33">
        <v>2.08</v>
      </c>
      <c r="E204" s="51" t="s">
        <v>15</v>
      </c>
      <c r="F204" s="42" t="s">
        <v>1468</v>
      </c>
      <c r="H204" s="10">
        <v>0</v>
      </c>
      <c r="I204" s="10">
        <f t="shared" si="18"/>
        <v>-4000</v>
      </c>
      <c r="J204" s="4" t="s">
        <v>21</v>
      </c>
      <c r="K204" s="38" t="s">
        <v>542</v>
      </c>
    </row>
    <row r="205" spans="1:11" ht="15.75" x14ac:dyDescent="0.25">
      <c r="A205" s="6">
        <v>44772</v>
      </c>
      <c r="B205" t="s">
        <v>908</v>
      </c>
      <c r="C205" s="33">
        <v>2</v>
      </c>
      <c r="E205" s="51" t="s">
        <v>15</v>
      </c>
      <c r="F205" s="13" t="s">
        <v>34</v>
      </c>
      <c r="H205" s="10">
        <f>C205*D$338</f>
        <v>8000</v>
      </c>
      <c r="I205" s="10">
        <f t="shared" si="18"/>
        <v>4000</v>
      </c>
      <c r="J205" s="4" t="s">
        <v>29</v>
      </c>
      <c r="K205" s="4" t="s">
        <v>702</v>
      </c>
    </row>
    <row r="206" spans="1:11" ht="15.75" x14ac:dyDescent="0.25">
      <c r="A206" s="6">
        <v>44772</v>
      </c>
      <c r="B206" t="s">
        <v>909</v>
      </c>
      <c r="C206" s="33">
        <v>1.91</v>
      </c>
      <c r="E206" s="51" t="s">
        <v>15</v>
      </c>
      <c r="F206" s="11" t="s">
        <v>33</v>
      </c>
      <c r="H206" s="10">
        <v>0</v>
      </c>
      <c r="I206" s="10">
        <f t="shared" si="18"/>
        <v>-4000</v>
      </c>
      <c r="J206" s="4" t="s">
        <v>20</v>
      </c>
      <c r="K206" s="4" t="s">
        <v>16</v>
      </c>
    </row>
    <row r="207" spans="1:11" ht="15.75" x14ac:dyDescent="0.25">
      <c r="A207" s="6">
        <v>44773</v>
      </c>
      <c r="B207" t="s">
        <v>916</v>
      </c>
      <c r="C207" s="33">
        <v>1.95</v>
      </c>
      <c r="E207" s="51" t="s">
        <v>15</v>
      </c>
      <c r="F207" s="11" t="s">
        <v>34</v>
      </c>
      <c r="H207" s="10">
        <v>0</v>
      </c>
      <c r="I207" s="10">
        <f t="shared" si="18"/>
        <v>-4000</v>
      </c>
      <c r="J207" s="4" t="s">
        <v>25</v>
      </c>
      <c r="K207" s="4" t="s">
        <v>702</v>
      </c>
    </row>
    <row r="208" spans="1:11" ht="15.75" x14ac:dyDescent="0.25">
      <c r="A208" s="6">
        <v>44777</v>
      </c>
      <c r="B208" s="22" t="s">
        <v>924</v>
      </c>
      <c r="C208" s="33">
        <v>2.2599999999999998</v>
      </c>
      <c r="E208" s="51" t="s">
        <v>15</v>
      </c>
      <c r="F208" s="13" t="s">
        <v>1468</v>
      </c>
      <c r="H208" s="10">
        <f>C208*D$338</f>
        <v>9040</v>
      </c>
      <c r="I208" s="10">
        <f t="shared" si="18"/>
        <v>5040</v>
      </c>
      <c r="J208" s="4" t="s">
        <v>19</v>
      </c>
      <c r="K208" s="4" t="s">
        <v>542</v>
      </c>
    </row>
    <row r="209" spans="1:11" ht="15.75" x14ac:dyDescent="0.25">
      <c r="A209" s="6">
        <v>44779</v>
      </c>
      <c r="B209" t="s">
        <v>926</v>
      </c>
      <c r="C209" s="33">
        <v>1.66</v>
      </c>
      <c r="E209" s="51" t="s">
        <v>15</v>
      </c>
      <c r="F209" s="13" t="s">
        <v>1468</v>
      </c>
      <c r="H209" s="10">
        <f>C209*D$338</f>
        <v>6640</v>
      </c>
      <c r="I209" s="10">
        <f t="shared" si="18"/>
        <v>2640</v>
      </c>
      <c r="J209" s="4" t="s">
        <v>25</v>
      </c>
      <c r="K209" s="4" t="s">
        <v>595</v>
      </c>
    </row>
    <row r="210" spans="1:11" ht="15.75" x14ac:dyDescent="0.25">
      <c r="A210" s="6">
        <v>44779</v>
      </c>
      <c r="B210" t="s">
        <v>927</v>
      </c>
      <c r="C210" s="33">
        <v>1.83</v>
      </c>
      <c r="E210" s="51" t="s">
        <v>15</v>
      </c>
      <c r="F210" s="11" t="s">
        <v>1468</v>
      </c>
      <c r="H210" s="10">
        <v>0</v>
      </c>
      <c r="I210" s="10">
        <f t="shared" si="18"/>
        <v>-4000</v>
      </c>
      <c r="J210" s="4" t="s">
        <v>20</v>
      </c>
      <c r="K210" s="4" t="s">
        <v>542</v>
      </c>
    </row>
    <row r="211" spans="1:11" ht="15.75" x14ac:dyDescent="0.25">
      <c r="A211" s="6">
        <v>44779</v>
      </c>
      <c r="B211" t="s">
        <v>931</v>
      </c>
      <c r="C211" s="33">
        <v>1.85</v>
      </c>
      <c r="E211" s="51" t="s">
        <v>15</v>
      </c>
      <c r="F211" s="11" t="s">
        <v>33</v>
      </c>
      <c r="H211" s="10">
        <v>0</v>
      </c>
      <c r="I211" s="10">
        <f t="shared" si="18"/>
        <v>-4000</v>
      </c>
      <c r="J211" s="33" t="s">
        <v>28</v>
      </c>
      <c r="K211" s="4" t="s">
        <v>16</v>
      </c>
    </row>
    <row r="212" spans="1:11" ht="15.75" x14ac:dyDescent="0.25">
      <c r="A212" s="6">
        <v>44780</v>
      </c>
      <c r="B212" t="s">
        <v>934</v>
      </c>
      <c r="C212" s="33">
        <v>1.55</v>
      </c>
      <c r="E212" s="51" t="s">
        <v>15</v>
      </c>
      <c r="F212" s="13" t="s">
        <v>1468</v>
      </c>
      <c r="H212" s="10">
        <f>C212*D$338</f>
        <v>6200</v>
      </c>
      <c r="I212" s="10">
        <f t="shared" si="18"/>
        <v>2200</v>
      </c>
      <c r="J212" s="33" t="s">
        <v>26</v>
      </c>
      <c r="K212" s="4" t="s">
        <v>595</v>
      </c>
    </row>
    <row r="213" spans="1:11" ht="15.75" x14ac:dyDescent="0.25">
      <c r="A213" s="6">
        <v>44780</v>
      </c>
      <c r="B213" t="s">
        <v>936</v>
      </c>
      <c r="C213" s="33">
        <v>1.58</v>
      </c>
      <c r="E213" s="51" t="s">
        <v>15</v>
      </c>
      <c r="F213" s="13" t="s">
        <v>1468</v>
      </c>
      <c r="H213" s="10">
        <f>C213*D$338</f>
        <v>6320</v>
      </c>
      <c r="I213" s="10">
        <f t="shared" si="18"/>
        <v>2320</v>
      </c>
      <c r="J213" s="33" t="s">
        <v>24</v>
      </c>
      <c r="K213" s="4" t="s">
        <v>595</v>
      </c>
    </row>
    <row r="214" spans="1:11" ht="15.75" x14ac:dyDescent="0.25">
      <c r="A214" s="6">
        <v>44780</v>
      </c>
      <c r="B214" t="s">
        <v>937</v>
      </c>
      <c r="C214" s="102">
        <v>1.56</v>
      </c>
      <c r="E214" s="51" t="s">
        <v>15</v>
      </c>
      <c r="F214" s="13" t="s">
        <v>33</v>
      </c>
      <c r="H214" s="10">
        <f>C214*D$338</f>
        <v>6240</v>
      </c>
      <c r="I214" s="10">
        <f t="shared" si="18"/>
        <v>2240</v>
      </c>
      <c r="J214" s="4" t="s">
        <v>24</v>
      </c>
      <c r="K214" s="4" t="s">
        <v>595</v>
      </c>
    </row>
    <row r="215" spans="1:11" ht="15.75" x14ac:dyDescent="0.25">
      <c r="A215" s="6">
        <v>44781</v>
      </c>
      <c r="B215" t="s">
        <v>943</v>
      </c>
      <c r="C215" s="33"/>
      <c r="E215" s="51" t="s">
        <v>15</v>
      </c>
      <c r="F215" s="42" t="s">
        <v>34</v>
      </c>
      <c r="H215" s="10">
        <f>C215*D$338</f>
        <v>0</v>
      </c>
      <c r="I215" s="10">
        <v>0</v>
      </c>
      <c r="J215" s="33" t="s">
        <v>21</v>
      </c>
      <c r="K215" s="4" t="s">
        <v>702</v>
      </c>
    </row>
    <row r="216" spans="1:11" ht="15.75" x14ac:dyDescent="0.25">
      <c r="A216" s="79">
        <v>44782</v>
      </c>
      <c r="B216" s="80" t="s">
        <v>1026</v>
      </c>
      <c r="C216" s="33">
        <v>2.11</v>
      </c>
      <c r="E216" s="51" t="s">
        <v>15</v>
      </c>
      <c r="F216" s="11" t="s">
        <v>1468</v>
      </c>
      <c r="H216" s="10">
        <v>0</v>
      </c>
      <c r="I216" s="10">
        <f t="shared" ref="I216:I230" si="19">H216-D$338</f>
        <v>-4000</v>
      </c>
      <c r="J216" s="33" t="s">
        <v>20</v>
      </c>
      <c r="K216" s="81" t="s">
        <v>542</v>
      </c>
    </row>
    <row r="217" spans="1:11" ht="15.75" x14ac:dyDescent="0.25">
      <c r="A217" s="79">
        <v>44783</v>
      </c>
      <c r="B217" s="80" t="s">
        <v>1027</v>
      </c>
      <c r="C217" s="4">
        <v>2.1800000000000002</v>
      </c>
      <c r="E217" s="51" t="s">
        <v>15</v>
      </c>
      <c r="F217" s="13" t="s">
        <v>1468</v>
      </c>
      <c r="H217" s="10">
        <f>C217*D$338</f>
        <v>8720</v>
      </c>
      <c r="I217" s="10">
        <f t="shared" si="19"/>
        <v>4720</v>
      </c>
      <c r="J217" s="4" t="s">
        <v>312</v>
      </c>
      <c r="K217" s="81" t="s">
        <v>542</v>
      </c>
    </row>
    <row r="218" spans="1:11" ht="15.75" x14ac:dyDescent="0.25">
      <c r="A218" s="79">
        <v>44783</v>
      </c>
      <c r="B218" s="80" t="s">
        <v>1028</v>
      </c>
      <c r="C218" s="4">
        <v>2</v>
      </c>
      <c r="E218" s="51" t="s">
        <v>15</v>
      </c>
      <c r="F218" s="11" t="s">
        <v>1468</v>
      </c>
      <c r="H218" s="10">
        <v>0</v>
      </c>
      <c r="I218" s="10">
        <f t="shared" si="19"/>
        <v>-4000</v>
      </c>
      <c r="J218" s="4" t="s">
        <v>29</v>
      </c>
      <c r="K218" s="81" t="s">
        <v>542</v>
      </c>
    </row>
    <row r="219" spans="1:11" ht="15.75" x14ac:dyDescent="0.25">
      <c r="A219" s="79">
        <v>44783</v>
      </c>
      <c r="B219" s="80" t="s">
        <v>1029</v>
      </c>
      <c r="C219" s="4">
        <v>1.92</v>
      </c>
      <c r="E219" s="51" t="s">
        <v>15</v>
      </c>
      <c r="F219" s="13" t="s">
        <v>1468</v>
      </c>
      <c r="H219" s="10">
        <f t="shared" ref="H219:H226" si="20">C219*D$338</f>
        <v>7680</v>
      </c>
      <c r="I219" s="10">
        <f t="shared" si="19"/>
        <v>3680</v>
      </c>
      <c r="J219" s="4" t="s">
        <v>25</v>
      </c>
      <c r="K219" s="81" t="s">
        <v>542</v>
      </c>
    </row>
    <row r="220" spans="1:11" ht="15.75" x14ac:dyDescent="0.25">
      <c r="A220" s="6">
        <v>44785</v>
      </c>
      <c r="B220" t="s">
        <v>951</v>
      </c>
      <c r="C220" s="33">
        <v>2</v>
      </c>
      <c r="E220" s="51" t="s">
        <v>15</v>
      </c>
      <c r="F220" s="13" t="s">
        <v>34</v>
      </c>
      <c r="H220" s="10">
        <f t="shared" si="20"/>
        <v>8000</v>
      </c>
      <c r="I220" s="10">
        <f t="shared" si="19"/>
        <v>4000</v>
      </c>
      <c r="J220" s="4" t="s">
        <v>20</v>
      </c>
      <c r="K220" s="4" t="s">
        <v>702</v>
      </c>
    </row>
    <row r="221" spans="1:11" ht="15.75" x14ac:dyDescent="0.25">
      <c r="A221" s="6">
        <v>44786</v>
      </c>
      <c r="B221" t="s">
        <v>952</v>
      </c>
      <c r="C221" s="33">
        <v>2</v>
      </c>
      <c r="E221" s="51" t="s">
        <v>15</v>
      </c>
      <c r="F221" s="13" t="s">
        <v>34</v>
      </c>
      <c r="H221" s="10">
        <f t="shared" si="20"/>
        <v>8000</v>
      </c>
      <c r="I221" s="10">
        <f t="shared" si="19"/>
        <v>4000</v>
      </c>
      <c r="J221" s="4" t="s">
        <v>20</v>
      </c>
      <c r="K221" s="4" t="s">
        <v>702</v>
      </c>
    </row>
    <row r="222" spans="1:11" ht="15.75" x14ac:dyDescent="0.25">
      <c r="A222" s="6">
        <v>44786</v>
      </c>
      <c r="B222" t="s">
        <v>954</v>
      </c>
      <c r="C222" s="33">
        <v>1.98</v>
      </c>
      <c r="E222" s="51" t="s">
        <v>15</v>
      </c>
      <c r="F222" s="13" t="s">
        <v>33</v>
      </c>
      <c r="H222" s="10">
        <f t="shared" si="20"/>
        <v>7920</v>
      </c>
      <c r="I222" s="10">
        <f t="shared" si="19"/>
        <v>3920</v>
      </c>
      <c r="J222" s="4" t="s">
        <v>316</v>
      </c>
      <c r="K222" s="4" t="s">
        <v>16</v>
      </c>
    </row>
    <row r="223" spans="1:11" ht="15.75" x14ac:dyDescent="0.25">
      <c r="A223" s="6">
        <v>44786</v>
      </c>
      <c r="B223" t="s">
        <v>956</v>
      </c>
      <c r="C223" s="33">
        <v>1.57</v>
      </c>
      <c r="E223" s="51" t="s">
        <v>15</v>
      </c>
      <c r="F223" s="13" t="s">
        <v>33</v>
      </c>
      <c r="H223" s="10">
        <f t="shared" si="20"/>
        <v>6280</v>
      </c>
      <c r="I223" s="10">
        <f t="shared" si="19"/>
        <v>2280</v>
      </c>
      <c r="J223" s="4" t="s">
        <v>437</v>
      </c>
      <c r="K223" s="4" t="s">
        <v>16</v>
      </c>
    </row>
    <row r="224" spans="1:11" ht="15.75" x14ac:dyDescent="0.25">
      <c r="A224" s="79">
        <v>44787</v>
      </c>
      <c r="B224" s="80" t="s">
        <v>1031</v>
      </c>
      <c r="C224" s="33">
        <v>2</v>
      </c>
      <c r="E224" s="51" t="s">
        <v>15</v>
      </c>
      <c r="F224" s="13" t="s">
        <v>1468</v>
      </c>
      <c r="H224" s="10">
        <f t="shared" si="20"/>
        <v>8000</v>
      </c>
      <c r="I224" s="10">
        <f t="shared" si="19"/>
        <v>4000</v>
      </c>
      <c r="J224" s="4" t="s">
        <v>25</v>
      </c>
      <c r="K224" s="81" t="s">
        <v>542</v>
      </c>
    </row>
    <row r="225" spans="1:11" ht="15.75" x14ac:dyDescent="0.25">
      <c r="A225" s="6">
        <v>44789</v>
      </c>
      <c r="B225" t="s">
        <v>966</v>
      </c>
      <c r="C225" s="33">
        <v>1.98</v>
      </c>
      <c r="E225" s="51" t="s">
        <v>15</v>
      </c>
      <c r="F225" s="13" t="s">
        <v>33</v>
      </c>
      <c r="H225" s="10">
        <f t="shared" si="20"/>
        <v>7920</v>
      </c>
      <c r="I225" s="10">
        <f t="shared" si="19"/>
        <v>3920</v>
      </c>
      <c r="J225" s="4" t="s">
        <v>26</v>
      </c>
      <c r="K225" s="4" t="s">
        <v>58</v>
      </c>
    </row>
    <row r="226" spans="1:11" ht="15.75" x14ac:dyDescent="0.25">
      <c r="A226" s="79">
        <v>44792</v>
      </c>
      <c r="B226" s="80" t="s">
        <v>1032</v>
      </c>
      <c r="C226" s="33">
        <v>2.1</v>
      </c>
      <c r="E226" s="51" t="s">
        <v>15</v>
      </c>
      <c r="F226" s="13" t="s">
        <v>1468</v>
      </c>
      <c r="H226" s="10">
        <f t="shared" si="20"/>
        <v>8400</v>
      </c>
      <c r="I226" s="10">
        <f t="shared" si="19"/>
        <v>4400</v>
      </c>
      <c r="J226" s="4" t="s">
        <v>19</v>
      </c>
      <c r="K226" s="81" t="s">
        <v>542</v>
      </c>
    </row>
    <row r="227" spans="1:11" ht="15.75" x14ac:dyDescent="0.25">
      <c r="A227" s="6">
        <v>44793</v>
      </c>
      <c r="B227" t="s">
        <v>975</v>
      </c>
      <c r="C227" s="102">
        <v>1.67</v>
      </c>
      <c r="E227" s="51" t="s">
        <v>15</v>
      </c>
      <c r="F227" s="11" t="s">
        <v>33</v>
      </c>
      <c r="H227" s="10">
        <v>0</v>
      </c>
      <c r="I227" s="10">
        <f t="shared" si="19"/>
        <v>-4000</v>
      </c>
      <c r="J227" s="4" t="s">
        <v>28</v>
      </c>
      <c r="K227" s="4" t="s">
        <v>595</v>
      </c>
    </row>
    <row r="228" spans="1:11" ht="15.75" x14ac:dyDescent="0.25">
      <c r="A228" s="6">
        <v>44793</v>
      </c>
      <c r="B228" t="s">
        <v>977</v>
      </c>
      <c r="C228" s="33">
        <v>1.84</v>
      </c>
      <c r="E228" s="51" t="s">
        <v>15</v>
      </c>
      <c r="F228" s="13" t="s">
        <v>33</v>
      </c>
      <c r="H228" s="10">
        <f>C228*D$338</f>
        <v>7360</v>
      </c>
      <c r="I228" s="10">
        <f t="shared" si="19"/>
        <v>3360</v>
      </c>
      <c r="J228" s="4" t="s">
        <v>312</v>
      </c>
      <c r="K228" s="4" t="s">
        <v>16</v>
      </c>
    </row>
    <row r="229" spans="1:11" ht="15.75" x14ac:dyDescent="0.25">
      <c r="A229" s="6">
        <v>44793</v>
      </c>
      <c r="B229" t="s">
        <v>983</v>
      </c>
      <c r="C229" s="33">
        <v>1.95</v>
      </c>
      <c r="E229" s="51" t="s">
        <v>15</v>
      </c>
      <c r="F229" s="13" t="s">
        <v>34</v>
      </c>
      <c r="H229" s="10">
        <f>C229*D$338</f>
        <v>7800</v>
      </c>
      <c r="I229" s="10">
        <f t="shared" si="19"/>
        <v>3800</v>
      </c>
      <c r="J229" s="4" t="s">
        <v>20</v>
      </c>
      <c r="K229" s="4" t="s">
        <v>702</v>
      </c>
    </row>
    <row r="230" spans="1:11" ht="15.75" x14ac:dyDescent="0.25">
      <c r="A230" s="6">
        <v>44794</v>
      </c>
      <c r="B230" t="s">
        <v>986</v>
      </c>
      <c r="C230" s="33">
        <v>1.78</v>
      </c>
      <c r="E230" s="51" t="s">
        <v>15</v>
      </c>
      <c r="F230" s="13" t="s">
        <v>1468</v>
      </c>
      <c r="H230" s="10">
        <f>C230*D$338</f>
        <v>7120</v>
      </c>
      <c r="I230" s="10">
        <f t="shared" si="19"/>
        <v>3120</v>
      </c>
      <c r="J230" s="4" t="s">
        <v>312</v>
      </c>
      <c r="K230" s="4" t="s">
        <v>595</v>
      </c>
    </row>
    <row r="231" spans="1:11" ht="15.75" x14ac:dyDescent="0.25">
      <c r="A231" s="6">
        <v>44800</v>
      </c>
      <c r="B231" t="s">
        <v>996</v>
      </c>
      <c r="C231" s="33">
        <v>1.7</v>
      </c>
      <c r="E231" s="51" t="s">
        <v>15</v>
      </c>
      <c r="F231" s="42" t="s">
        <v>1468</v>
      </c>
      <c r="H231" s="10">
        <v>0</v>
      </c>
      <c r="I231" s="10">
        <v>0</v>
      </c>
      <c r="J231" s="4" t="s">
        <v>21</v>
      </c>
      <c r="K231" s="4" t="s">
        <v>595</v>
      </c>
    </row>
    <row r="232" spans="1:11" ht="15.75" x14ac:dyDescent="0.25">
      <c r="A232" s="6">
        <v>44800</v>
      </c>
      <c r="B232" t="s">
        <v>998</v>
      </c>
      <c r="C232" s="102">
        <v>1.88</v>
      </c>
      <c r="E232" s="51" t="s">
        <v>15</v>
      </c>
      <c r="F232" s="13" t="s">
        <v>33</v>
      </c>
      <c r="H232" s="10">
        <f>C232*D$338</f>
        <v>7520</v>
      </c>
      <c r="I232" s="10">
        <f>H232-D$338</f>
        <v>3520</v>
      </c>
      <c r="J232" s="4" t="s">
        <v>25</v>
      </c>
      <c r="K232" s="4" t="s">
        <v>60</v>
      </c>
    </row>
    <row r="233" spans="1:11" ht="15.75" x14ac:dyDescent="0.25">
      <c r="A233" s="6">
        <v>44800</v>
      </c>
      <c r="B233" t="s">
        <v>1001</v>
      </c>
      <c r="C233" s="33">
        <v>1.49</v>
      </c>
      <c r="E233" s="51" t="s">
        <v>15</v>
      </c>
      <c r="F233" s="11" t="s">
        <v>1468</v>
      </c>
      <c r="H233" s="10">
        <v>0</v>
      </c>
      <c r="I233" s="10">
        <f>H233-D$338</f>
        <v>-4000</v>
      </c>
      <c r="J233" s="4" t="s">
        <v>28</v>
      </c>
      <c r="K233" s="4" t="s">
        <v>60</v>
      </c>
    </row>
    <row r="234" spans="1:11" ht="15.75" x14ac:dyDescent="0.25">
      <c r="A234" s="6">
        <v>44801</v>
      </c>
      <c r="B234" t="s">
        <v>1009</v>
      </c>
      <c r="C234" s="33">
        <v>1.7</v>
      </c>
      <c r="E234" s="51" t="s">
        <v>15</v>
      </c>
      <c r="F234" s="42" t="s">
        <v>1468</v>
      </c>
      <c r="H234" s="10">
        <v>0</v>
      </c>
      <c r="I234" s="10">
        <v>0</v>
      </c>
      <c r="J234" s="4" t="s">
        <v>21</v>
      </c>
      <c r="K234" s="4" t="s">
        <v>595</v>
      </c>
    </row>
    <row r="235" spans="1:11" ht="15.75" x14ac:dyDescent="0.25">
      <c r="A235" s="6">
        <v>44803</v>
      </c>
      <c r="B235" t="s">
        <v>1037</v>
      </c>
      <c r="C235" s="33">
        <v>1.82</v>
      </c>
      <c r="E235" s="51" t="s">
        <v>15</v>
      </c>
      <c r="F235" s="13" t="s">
        <v>33</v>
      </c>
      <c r="H235" s="10">
        <f>C235*D$338</f>
        <v>7280</v>
      </c>
      <c r="I235" s="10">
        <f>H235-D$338</f>
        <v>3280</v>
      </c>
      <c r="J235" s="4" t="s">
        <v>25</v>
      </c>
      <c r="K235" s="37" t="s">
        <v>56</v>
      </c>
    </row>
    <row r="236" spans="1:11" ht="15.75" x14ac:dyDescent="0.25">
      <c r="A236" s="6">
        <v>44804</v>
      </c>
      <c r="B236" s="4" t="s">
        <v>1041</v>
      </c>
      <c r="C236" s="33">
        <v>2</v>
      </c>
      <c r="E236" s="51" t="s">
        <v>15</v>
      </c>
      <c r="F236" s="11" t="s">
        <v>33</v>
      </c>
      <c r="H236" s="10">
        <v>0</v>
      </c>
      <c r="I236" s="10">
        <f>H236-D$338</f>
        <v>-4000</v>
      </c>
      <c r="J236" s="4" t="s">
        <v>23</v>
      </c>
      <c r="K236" s="4" t="s">
        <v>16</v>
      </c>
    </row>
    <row r="237" spans="1:11" ht="15.75" x14ac:dyDescent="0.25">
      <c r="A237" s="6">
        <v>44804</v>
      </c>
      <c r="B237" s="4" t="s">
        <v>1043</v>
      </c>
      <c r="C237" s="33">
        <v>1.48</v>
      </c>
      <c r="E237" s="51" t="s">
        <v>15</v>
      </c>
      <c r="F237" s="13" t="s">
        <v>1468</v>
      </c>
      <c r="H237" s="10">
        <f>C237*D$338</f>
        <v>5920</v>
      </c>
      <c r="I237" s="10">
        <f>H237-D$338</f>
        <v>1920</v>
      </c>
      <c r="J237" s="4" t="s">
        <v>24</v>
      </c>
      <c r="K237" s="4" t="s">
        <v>60</v>
      </c>
    </row>
    <row r="238" spans="1:11" ht="15.75" x14ac:dyDescent="0.25">
      <c r="A238" s="61">
        <v>44806</v>
      </c>
      <c r="B238" s="4" t="s">
        <v>1045</v>
      </c>
      <c r="C238" s="88">
        <v>1.93</v>
      </c>
      <c r="D238" s="88"/>
      <c r="F238" s="103" t="s">
        <v>1468</v>
      </c>
      <c r="H238" s="10">
        <v>0</v>
      </c>
      <c r="I238" s="10">
        <v>0</v>
      </c>
      <c r="J238" s="12" t="s">
        <v>22</v>
      </c>
      <c r="K238" s="4" t="s">
        <v>542</v>
      </c>
    </row>
    <row r="239" spans="1:11" ht="15.75" x14ac:dyDescent="0.25">
      <c r="A239" s="61">
        <v>44807</v>
      </c>
      <c r="B239" s="4" t="s">
        <v>1046</v>
      </c>
      <c r="C239" s="12">
        <v>1.98</v>
      </c>
      <c r="D239" s="88"/>
      <c r="F239" s="91" t="s">
        <v>33</v>
      </c>
      <c r="H239" s="10">
        <v>0</v>
      </c>
      <c r="I239" s="10">
        <f t="shared" ref="I239:I244" si="21">H239-D$338</f>
        <v>-4000</v>
      </c>
      <c r="J239" s="4" t="s">
        <v>28</v>
      </c>
      <c r="K239" s="4" t="s">
        <v>16</v>
      </c>
    </row>
    <row r="240" spans="1:11" ht="15.75" x14ac:dyDescent="0.25">
      <c r="A240" s="61">
        <v>44807</v>
      </c>
      <c r="B240" s="4" t="s">
        <v>1047</v>
      </c>
      <c r="C240" s="12">
        <v>1.83</v>
      </c>
      <c r="D240" s="88"/>
      <c r="F240" s="91" t="s">
        <v>33</v>
      </c>
      <c r="H240" s="10">
        <v>0</v>
      </c>
      <c r="I240" s="10">
        <f t="shared" si="21"/>
        <v>-4000</v>
      </c>
      <c r="J240" s="4" t="s">
        <v>23</v>
      </c>
      <c r="K240" s="4" t="s">
        <v>52</v>
      </c>
    </row>
    <row r="241" spans="1:11" ht="15.75" x14ac:dyDescent="0.25">
      <c r="A241" s="61">
        <v>44807</v>
      </c>
      <c r="B241" s="4" t="s">
        <v>1048</v>
      </c>
      <c r="C241" s="12">
        <v>1.76</v>
      </c>
      <c r="D241" s="88"/>
      <c r="F241" s="24" t="s">
        <v>1468</v>
      </c>
      <c r="H241" s="10">
        <f>C241*D$338</f>
        <v>7040</v>
      </c>
      <c r="I241" s="10">
        <f t="shared" si="21"/>
        <v>3040</v>
      </c>
      <c r="J241" s="4" t="s">
        <v>312</v>
      </c>
      <c r="K241" s="4" t="s">
        <v>595</v>
      </c>
    </row>
    <row r="242" spans="1:11" ht="15.75" x14ac:dyDescent="0.25">
      <c r="A242" s="61">
        <v>44807</v>
      </c>
      <c r="B242" s="4" t="s">
        <v>1049</v>
      </c>
      <c r="C242" s="12">
        <v>2.12</v>
      </c>
      <c r="D242" s="88"/>
      <c r="F242" s="24" t="s">
        <v>1468</v>
      </c>
      <c r="H242" s="10">
        <f>C242*D$338</f>
        <v>8480</v>
      </c>
      <c r="I242" s="10">
        <f t="shared" si="21"/>
        <v>4480</v>
      </c>
      <c r="J242" s="4" t="s">
        <v>24</v>
      </c>
      <c r="K242" s="4" t="s">
        <v>542</v>
      </c>
    </row>
    <row r="243" spans="1:11" ht="15.75" x14ac:dyDescent="0.25">
      <c r="A243" s="61">
        <v>44807</v>
      </c>
      <c r="B243" s="4" t="s">
        <v>1051</v>
      </c>
      <c r="C243" s="12">
        <v>1.98</v>
      </c>
      <c r="D243" s="88"/>
      <c r="F243" s="24" t="s">
        <v>1468</v>
      </c>
      <c r="H243" s="10">
        <f>C243*D$338</f>
        <v>7920</v>
      </c>
      <c r="I243" s="10">
        <f t="shared" si="21"/>
        <v>3920</v>
      </c>
      <c r="J243" s="12" t="s">
        <v>25</v>
      </c>
      <c r="K243" s="4" t="s">
        <v>542</v>
      </c>
    </row>
    <row r="244" spans="1:11" ht="15.75" x14ac:dyDescent="0.25">
      <c r="A244" s="61">
        <v>44807</v>
      </c>
      <c r="B244" s="4" t="s">
        <v>1055</v>
      </c>
      <c r="C244" s="12">
        <v>1.87</v>
      </c>
      <c r="D244" s="88"/>
      <c r="F244" s="24" t="s">
        <v>33</v>
      </c>
      <c r="H244" s="10">
        <f>C244*D$338</f>
        <v>7480</v>
      </c>
      <c r="I244" s="10">
        <f t="shared" si="21"/>
        <v>3480</v>
      </c>
      <c r="J244" s="4" t="s">
        <v>19</v>
      </c>
      <c r="K244" s="4" t="s">
        <v>16</v>
      </c>
    </row>
    <row r="245" spans="1:11" ht="15.75" x14ac:dyDescent="0.25">
      <c r="A245" s="61">
        <v>44807</v>
      </c>
      <c r="B245" s="4" t="s">
        <v>1056</v>
      </c>
      <c r="C245" s="12">
        <v>1.99</v>
      </c>
      <c r="D245" s="88"/>
      <c r="F245" s="91" t="s">
        <v>33</v>
      </c>
      <c r="H245" s="10">
        <v>0</v>
      </c>
      <c r="I245" s="10">
        <f t="shared" ref="I245:I308" si="22">H245-D$338</f>
        <v>-4000</v>
      </c>
      <c r="J245" s="4" t="s">
        <v>20</v>
      </c>
      <c r="K245" s="37" t="s">
        <v>56</v>
      </c>
    </row>
    <row r="246" spans="1:11" ht="15.75" x14ac:dyDescent="0.25">
      <c r="A246" s="61">
        <v>44808</v>
      </c>
      <c r="B246" s="4" t="s">
        <v>1057</v>
      </c>
      <c r="C246" s="12">
        <v>1.71</v>
      </c>
      <c r="D246" s="88"/>
      <c r="F246" s="92" t="s">
        <v>1468</v>
      </c>
      <c r="H246" s="10">
        <v>0</v>
      </c>
      <c r="I246" s="10">
        <f t="shared" si="22"/>
        <v>-4000</v>
      </c>
      <c r="J246" s="12" t="s">
        <v>23</v>
      </c>
      <c r="K246" s="4" t="s">
        <v>595</v>
      </c>
    </row>
    <row r="247" spans="1:11" ht="15.75" x14ac:dyDescent="0.25">
      <c r="A247" s="61">
        <v>44811</v>
      </c>
      <c r="B247" s="4" t="s">
        <v>1061</v>
      </c>
      <c r="C247" s="12">
        <v>1.63</v>
      </c>
      <c r="D247" s="88"/>
      <c r="F247" s="92" t="s">
        <v>1468</v>
      </c>
      <c r="H247" s="10">
        <v>0</v>
      </c>
      <c r="I247" s="10">
        <f t="shared" si="22"/>
        <v>-4000</v>
      </c>
      <c r="J247" s="4" t="s">
        <v>21</v>
      </c>
      <c r="K247" s="4" t="s">
        <v>595</v>
      </c>
    </row>
    <row r="248" spans="1:11" ht="15.75" x14ac:dyDescent="0.25">
      <c r="A248" s="61">
        <v>44811</v>
      </c>
      <c r="B248" s="4" t="s">
        <v>1062</v>
      </c>
      <c r="C248" s="38">
        <v>1.48</v>
      </c>
      <c r="D248" s="88"/>
      <c r="F248" s="24" t="s">
        <v>33</v>
      </c>
      <c r="H248" s="10">
        <f>C248*D$338</f>
        <v>5920</v>
      </c>
      <c r="I248" s="10">
        <f t="shared" si="22"/>
        <v>1920</v>
      </c>
      <c r="J248" s="4" t="s">
        <v>313</v>
      </c>
      <c r="K248" s="4" t="s">
        <v>52</v>
      </c>
    </row>
    <row r="249" spans="1:11" ht="15.75" x14ac:dyDescent="0.25">
      <c r="A249" s="61">
        <v>44815</v>
      </c>
      <c r="B249" s="4" t="s">
        <v>1078</v>
      </c>
      <c r="C249" s="12">
        <v>1.48</v>
      </c>
      <c r="D249" s="88"/>
      <c r="F249" s="92" t="s">
        <v>1468</v>
      </c>
      <c r="H249" s="10">
        <v>0</v>
      </c>
      <c r="I249" s="10">
        <f t="shared" si="22"/>
        <v>-4000</v>
      </c>
      <c r="J249" s="4" t="s">
        <v>21</v>
      </c>
      <c r="K249" s="4" t="s">
        <v>595</v>
      </c>
    </row>
    <row r="250" spans="1:11" ht="15.75" x14ac:dyDescent="0.25">
      <c r="A250" s="61">
        <v>44817</v>
      </c>
      <c r="B250" s="4" t="s">
        <v>1083</v>
      </c>
      <c r="C250" s="102">
        <v>1.69</v>
      </c>
      <c r="D250" s="88"/>
      <c r="F250" s="91" t="s">
        <v>33</v>
      </c>
      <c r="H250" s="10">
        <v>0</v>
      </c>
      <c r="I250" s="10">
        <f t="shared" si="22"/>
        <v>-4000</v>
      </c>
      <c r="J250" s="38" t="s">
        <v>20</v>
      </c>
      <c r="K250" s="4" t="s">
        <v>66</v>
      </c>
    </row>
    <row r="251" spans="1:11" ht="15.75" x14ac:dyDescent="0.25">
      <c r="A251" s="61">
        <v>44818</v>
      </c>
      <c r="B251" s="4" t="s">
        <v>1085</v>
      </c>
      <c r="C251" s="12">
        <v>1.98</v>
      </c>
      <c r="D251" s="88"/>
      <c r="F251" s="24" t="s">
        <v>33</v>
      </c>
      <c r="H251" s="10">
        <f>C251*D$338</f>
        <v>7920</v>
      </c>
      <c r="I251" s="10">
        <f t="shared" si="22"/>
        <v>3920</v>
      </c>
      <c r="J251" s="38" t="s">
        <v>312</v>
      </c>
      <c r="K251" s="4" t="s">
        <v>16</v>
      </c>
    </row>
    <row r="252" spans="1:11" ht="15.75" x14ac:dyDescent="0.25">
      <c r="A252" s="61">
        <v>44821</v>
      </c>
      <c r="B252" s="4" t="s">
        <v>1091</v>
      </c>
      <c r="C252" s="12">
        <v>1.67</v>
      </c>
      <c r="D252" s="88"/>
      <c r="F252" s="91" t="s">
        <v>1468</v>
      </c>
      <c r="H252" s="10">
        <v>0</v>
      </c>
      <c r="I252" s="10">
        <f t="shared" si="22"/>
        <v>-4000</v>
      </c>
      <c r="J252" s="38" t="s">
        <v>20</v>
      </c>
      <c r="K252" s="4" t="s">
        <v>595</v>
      </c>
    </row>
    <row r="253" spans="1:11" ht="15.75" x14ac:dyDescent="0.25">
      <c r="A253" s="61">
        <v>44821</v>
      </c>
      <c r="B253" s="4" t="s">
        <v>1096</v>
      </c>
      <c r="C253" s="12">
        <v>1.91</v>
      </c>
      <c r="D253" s="88"/>
      <c r="F253" s="24" t="s">
        <v>33</v>
      </c>
      <c r="H253" s="10">
        <f>C253*D$338</f>
        <v>7640</v>
      </c>
      <c r="I253" s="10">
        <f t="shared" si="22"/>
        <v>3640</v>
      </c>
      <c r="J253" s="38" t="s">
        <v>1012</v>
      </c>
      <c r="K253" s="4" t="s">
        <v>119</v>
      </c>
    </row>
    <row r="254" spans="1:11" ht="15.75" x14ac:dyDescent="0.25">
      <c r="A254" s="61">
        <v>44821</v>
      </c>
      <c r="B254" s="4" t="s">
        <v>1097</v>
      </c>
      <c r="C254" s="12">
        <v>1.97</v>
      </c>
      <c r="D254" s="88"/>
      <c r="F254" s="91" t="s">
        <v>33</v>
      </c>
      <c r="H254" s="10">
        <v>0</v>
      </c>
      <c r="I254" s="10">
        <f t="shared" si="22"/>
        <v>-4000</v>
      </c>
      <c r="J254" s="38" t="s">
        <v>20</v>
      </c>
      <c r="K254" s="4" t="s">
        <v>58</v>
      </c>
    </row>
    <row r="255" spans="1:11" ht="15.75" x14ac:dyDescent="0.25">
      <c r="A255" s="61">
        <v>44821</v>
      </c>
      <c r="B255" s="4" t="s">
        <v>1099</v>
      </c>
      <c r="C255" s="12">
        <v>1.51</v>
      </c>
      <c r="D255" s="88"/>
      <c r="F255" s="24" t="s">
        <v>1468</v>
      </c>
      <c r="H255" s="10">
        <f>C255*D$338</f>
        <v>6040</v>
      </c>
      <c r="I255" s="10">
        <f t="shared" si="22"/>
        <v>2040</v>
      </c>
      <c r="J255" s="38" t="s">
        <v>19</v>
      </c>
      <c r="K255" s="4" t="s">
        <v>66</v>
      </c>
    </row>
    <row r="256" spans="1:11" ht="15.75" x14ac:dyDescent="0.25">
      <c r="A256" s="61">
        <v>44821</v>
      </c>
      <c r="B256" s="4" t="s">
        <v>1105</v>
      </c>
      <c r="C256" s="12">
        <v>1.52</v>
      </c>
      <c r="D256" s="88"/>
      <c r="F256" s="24" t="s">
        <v>1468</v>
      </c>
      <c r="H256" s="10">
        <f>C256*D$338</f>
        <v>6080</v>
      </c>
      <c r="I256" s="10">
        <f t="shared" si="22"/>
        <v>2080</v>
      </c>
      <c r="J256" s="38" t="s">
        <v>24</v>
      </c>
      <c r="K256" s="4" t="s">
        <v>60</v>
      </c>
    </row>
    <row r="257" spans="1:11" ht="15.75" x14ac:dyDescent="0.25">
      <c r="A257" s="61">
        <v>44822</v>
      </c>
      <c r="B257" s="4" t="s">
        <v>1106</v>
      </c>
      <c r="C257" s="12">
        <v>1.98</v>
      </c>
      <c r="D257" s="88"/>
      <c r="F257" s="91" t="s">
        <v>33</v>
      </c>
      <c r="H257" s="10">
        <v>0</v>
      </c>
      <c r="I257" s="10">
        <f t="shared" si="22"/>
        <v>-4000</v>
      </c>
      <c r="J257" s="38" t="s">
        <v>22</v>
      </c>
      <c r="K257" s="4" t="s">
        <v>16</v>
      </c>
    </row>
    <row r="258" spans="1:11" ht="15.75" x14ac:dyDescent="0.25">
      <c r="A258" s="61">
        <v>44822</v>
      </c>
      <c r="B258" s="4" t="s">
        <v>1108</v>
      </c>
      <c r="C258" s="12">
        <v>1.46</v>
      </c>
      <c r="D258" s="88"/>
      <c r="F258" s="92" t="s">
        <v>1468</v>
      </c>
      <c r="H258" s="10">
        <v>0</v>
      </c>
      <c r="I258" s="10">
        <f t="shared" si="22"/>
        <v>-4000</v>
      </c>
      <c r="J258" s="38" t="s">
        <v>21</v>
      </c>
      <c r="K258" s="4" t="s">
        <v>595</v>
      </c>
    </row>
    <row r="259" spans="1:11" ht="15.75" x14ac:dyDescent="0.25">
      <c r="A259" s="61">
        <v>44822</v>
      </c>
      <c r="B259" s="4" t="s">
        <v>1111</v>
      </c>
      <c r="C259" s="12">
        <v>1.7</v>
      </c>
      <c r="D259" s="88"/>
      <c r="F259" s="92" t="s">
        <v>1468</v>
      </c>
      <c r="H259" s="10">
        <v>0</v>
      </c>
      <c r="I259" s="10">
        <f t="shared" si="22"/>
        <v>-4000</v>
      </c>
      <c r="J259" s="38" t="s">
        <v>21</v>
      </c>
      <c r="K259" s="4" t="s">
        <v>595</v>
      </c>
    </row>
    <row r="260" spans="1:11" ht="15.75" x14ac:dyDescent="0.25">
      <c r="A260" s="61">
        <v>44822</v>
      </c>
      <c r="B260" s="4" t="s">
        <v>1112</v>
      </c>
      <c r="C260" s="12">
        <v>1.68</v>
      </c>
      <c r="D260" s="88"/>
      <c r="F260" s="24" t="s">
        <v>33</v>
      </c>
      <c r="H260" s="10">
        <f>C260*D$338</f>
        <v>6720</v>
      </c>
      <c r="I260" s="10">
        <f t="shared" si="22"/>
        <v>2720</v>
      </c>
      <c r="J260" s="38" t="s">
        <v>312</v>
      </c>
      <c r="K260" s="4" t="s">
        <v>1113</v>
      </c>
    </row>
    <row r="261" spans="1:11" ht="15.75" x14ac:dyDescent="0.25">
      <c r="A261" s="61">
        <v>44823</v>
      </c>
      <c r="B261" s="4" t="s">
        <v>1119</v>
      </c>
      <c r="C261" s="12">
        <v>1.73</v>
      </c>
      <c r="D261" s="88"/>
      <c r="F261" s="24" t="s">
        <v>1468</v>
      </c>
      <c r="H261" s="10">
        <f>C261*D$338</f>
        <v>6920</v>
      </c>
      <c r="I261" s="10">
        <f t="shared" si="22"/>
        <v>2920</v>
      </c>
      <c r="J261" s="38" t="s">
        <v>19</v>
      </c>
      <c r="K261" s="4" t="s">
        <v>595</v>
      </c>
    </row>
    <row r="262" spans="1:11" ht="15.75" x14ac:dyDescent="0.25">
      <c r="A262" s="61">
        <v>44825</v>
      </c>
      <c r="B262" s="4" t="s">
        <v>1122</v>
      </c>
      <c r="C262" s="12">
        <v>1.88</v>
      </c>
      <c r="D262" s="88"/>
      <c r="F262" s="24" t="s">
        <v>33</v>
      </c>
      <c r="H262" s="10">
        <f>C262*D$338</f>
        <v>7520</v>
      </c>
      <c r="I262" s="10">
        <f t="shared" si="22"/>
        <v>3520</v>
      </c>
      <c r="J262" s="38" t="s">
        <v>19</v>
      </c>
      <c r="K262" s="4" t="s">
        <v>16</v>
      </c>
    </row>
    <row r="263" spans="1:11" ht="15.75" x14ac:dyDescent="0.25">
      <c r="A263" s="61">
        <v>44828</v>
      </c>
      <c r="B263" s="4" t="s">
        <v>1124</v>
      </c>
      <c r="C263" s="102">
        <v>1.89</v>
      </c>
      <c r="D263" s="88"/>
      <c r="F263" s="24" t="s">
        <v>33</v>
      </c>
      <c r="H263" s="10">
        <f>C263*D$338</f>
        <v>7560</v>
      </c>
      <c r="I263" s="10">
        <f t="shared" si="22"/>
        <v>3560</v>
      </c>
      <c r="J263" s="4" t="s">
        <v>313</v>
      </c>
      <c r="K263" s="4" t="s">
        <v>66</v>
      </c>
    </row>
    <row r="264" spans="1:11" ht="15.75" x14ac:dyDescent="0.25">
      <c r="A264" s="61">
        <v>44828</v>
      </c>
      <c r="B264" s="4" t="s">
        <v>1125</v>
      </c>
      <c r="C264" s="12">
        <v>1.74</v>
      </c>
      <c r="D264" s="88"/>
      <c r="F264" s="91" t="s">
        <v>33</v>
      </c>
      <c r="H264" s="10">
        <v>0</v>
      </c>
      <c r="I264" s="10">
        <f t="shared" si="22"/>
        <v>-4000</v>
      </c>
      <c r="J264" s="4" t="s">
        <v>28</v>
      </c>
      <c r="K264" s="4" t="s">
        <v>66</v>
      </c>
    </row>
    <row r="265" spans="1:11" ht="15.75" x14ac:dyDescent="0.25">
      <c r="A265" s="61">
        <v>44828</v>
      </c>
      <c r="B265" s="4" t="s">
        <v>1127</v>
      </c>
      <c r="C265" s="12">
        <v>1.95</v>
      </c>
      <c r="D265" s="88"/>
      <c r="F265" s="24" t="s">
        <v>33</v>
      </c>
      <c r="H265" s="10">
        <f>C265*D$338</f>
        <v>7800</v>
      </c>
      <c r="I265" s="10">
        <f t="shared" si="22"/>
        <v>3800</v>
      </c>
      <c r="J265" s="4" t="s">
        <v>437</v>
      </c>
      <c r="K265" s="4" t="s">
        <v>58</v>
      </c>
    </row>
    <row r="266" spans="1:11" ht="15.75" x14ac:dyDescent="0.25">
      <c r="A266" s="61">
        <v>44828</v>
      </c>
      <c r="B266" s="4" t="s">
        <v>1128</v>
      </c>
      <c r="C266" s="12">
        <v>1.53</v>
      </c>
      <c r="D266" s="88"/>
      <c r="F266" s="24" t="s">
        <v>1468</v>
      </c>
      <c r="H266" s="10">
        <f>C266*D$338</f>
        <v>6120</v>
      </c>
      <c r="I266" s="10">
        <f t="shared" si="22"/>
        <v>2120</v>
      </c>
      <c r="J266" s="4" t="s">
        <v>439</v>
      </c>
      <c r="K266" s="4" t="s">
        <v>66</v>
      </c>
    </row>
    <row r="267" spans="1:11" ht="15.75" x14ac:dyDescent="0.25">
      <c r="A267" s="61">
        <v>44829</v>
      </c>
      <c r="B267" s="4" t="s">
        <v>1132</v>
      </c>
      <c r="C267" s="12">
        <v>1.78</v>
      </c>
      <c r="D267" s="88"/>
      <c r="F267" s="91" t="s">
        <v>33</v>
      </c>
      <c r="H267" s="10">
        <v>0</v>
      </c>
      <c r="I267" s="10">
        <f t="shared" si="22"/>
        <v>-4000</v>
      </c>
      <c r="J267" s="38" t="s">
        <v>20</v>
      </c>
      <c r="K267" s="4" t="s">
        <v>16</v>
      </c>
    </row>
    <row r="268" spans="1:11" ht="15.75" x14ac:dyDescent="0.25">
      <c r="A268" s="61">
        <v>44833</v>
      </c>
      <c r="B268" s="4" t="s">
        <v>1142</v>
      </c>
      <c r="C268" s="12">
        <v>1.75</v>
      </c>
      <c r="D268" s="88"/>
      <c r="F268" s="91" t="s">
        <v>1468</v>
      </c>
      <c r="H268" s="10">
        <v>0</v>
      </c>
      <c r="I268" s="10">
        <f t="shared" si="22"/>
        <v>-4000</v>
      </c>
      <c r="J268" s="38" t="s">
        <v>28</v>
      </c>
      <c r="K268" s="4" t="s">
        <v>595</v>
      </c>
    </row>
    <row r="269" spans="1:11" ht="15.75" x14ac:dyDescent="0.25">
      <c r="A269" s="61">
        <v>44835</v>
      </c>
      <c r="B269" s="4" t="s">
        <v>1145</v>
      </c>
      <c r="C269" s="88">
        <v>1.56</v>
      </c>
      <c r="D269" s="88"/>
      <c r="F269" s="103" t="s">
        <v>1468</v>
      </c>
      <c r="H269" s="10">
        <v>0</v>
      </c>
      <c r="I269" s="10">
        <v>0</v>
      </c>
      <c r="J269" s="12" t="s">
        <v>22</v>
      </c>
      <c r="K269" s="4" t="s">
        <v>595</v>
      </c>
    </row>
    <row r="270" spans="1:11" ht="15.75" x14ac:dyDescent="0.25">
      <c r="A270" s="61">
        <v>44835</v>
      </c>
      <c r="B270" s="4" t="s">
        <v>1147</v>
      </c>
      <c r="C270" s="12">
        <v>1.67</v>
      </c>
      <c r="D270" s="88"/>
      <c r="F270" s="24" t="s">
        <v>1468</v>
      </c>
      <c r="H270" s="10">
        <f t="shared" ref="H270:H324" si="23">C270*D$338</f>
        <v>6680</v>
      </c>
      <c r="I270" s="10">
        <f t="shared" si="22"/>
        <v>2680</v>
      </c>
      <c r="J270" s="4" t="s">
        <v>19</v>
      </c>
      <c r="K270" s="4" t="s">
        <v>595</v>
      </c>
    </row>
    <row r="271" spans="1:11" ht="15.75" x14ac:dyDescent="0.25">
      <c r="A271" s="61">
        <v>44835</v>
      </c>
      <c r="B271" s="4" t="s">
        <v>1150</v>
      </c>
      <c r="C271" s="12">
        <v>1.76</v>
      </c>
      <c r="D271" s="88"/>
      <c r="F271" s="91" t="s">
        <v>1468</v>
      </c>
      <c r="H271" s="10">
        <v>0</v>
      </c>
      <c r="I271" s="10">
        <f t="shared" si="22"/>
        <v>-4000</v>
      </c>
      <c r="J271" s="4" t="s">
        <v>28</v>
      </c>
      <c r="K271" s="4" t="s">
        <v>595</v>
      </c>
    </row>
    <row r="272" spans="1:11" ht="15.75" x14ac:dyDescent="0.25">
      <c r="A272" s="61">
        <v>44835</v>
      </c>
      <c r="B272" s="4" t="s">
        <v>1152</v>
      </c>
      <c r="C272" s="12">
        <v>1.96</v>
      </c>
      <c r="D272" s="88"/>
      <c r="F272" s="91" t="s">
        <v>33</v>
      </c>
      <c r="H272" s="10">
        <v>0</v>
      </c>
      <c r="I272" s="10">
        <f t="shared" si="22"/>
        <v>-4000</v>
      </c>
      <c r="J272" s="4" t="s">
        <v>21</v>
      </c>
      <c r="K272" s="4" t="s">
        <v>16</v>
      </c>
    </row>
    <row r="273" spans="1:11" ht="15.75" x14ac:dyDescent="0.25">
      <c r="A273" s="61">
        <v>44835</v>
      </c>
      <c r="B273" s="4" t="s">
        <v>1153</v>
      </c>
      <c r="C273" s="12">
        <v>1.98</v>
      </c>
      <c r="D273" s="88"/>
      <c r="F273" s="91" t="s">
        <v>33</v>
      </c>
      <c r="H273" s="10">
        <v>0</v>
      </c>
      <c r="I273" s="10">
        <f t="shared" si="22"/>
        <v>-4000</v>
      </c>
      <c r="J273" s="4" t="s">
        <v>28</v>
      </c>
      <c r="K273" s="4" t="s">
        <v>98</v>
      </c>
    </row>
    <row r="274" spans="1:11" ht="15.75" x14ac:dyDescent="0.25">
      <c r="A274" s="61">
        <v>44835</v>
      </c>
      <c r="B274" s="4" t="s">
        <v>1156</v>
      </c>
      <c r="C274" s="102">
        <v>1.93</v>
      </c>
      <c r="D274" s="88"/>
      <c r="F274" s="24" t="s">
        <v>33</v>
      </c>
      <c r="H274" s="10">
        <f t="shared" si="23"/>
        <v>7720</v>
      </c>
      <c r="I274" s="10">
        <f t="shared" si="22"/>
        <v>3720</v>
      </c>
      <c r="J274" s="12" t="s">
        <v>26</v>
      </c>
      <c r="K274" s="4" t="s">
        <v>60</v>
      </c>
    </row>
    <row r="275" spans="1:11" ht="15.75" x14ac:dyDescent="0.25">
      <c r="A275" s="61">
        <v>44836</v>
      </c>
      <c r="B275" s="4" t="s">
        <v>1157</v>
      </c>
      <c r="C275" s="104">
        <v>2</v>
      </c>
      <c r="D275" s="88"/>
      <c r="F275" s="24" t="s">
        <v>33</v>
      </c>
      <c r="H275" s="10">
        <f t="shared" si="23"/>
        <v>8000</v>
      </c>
      <c r="I275" s="10">
        <f t="shared" si="22"/>
        <v>4000</v>
      </c>
      <c r="J275" s="4" t="s">
        <v>24</v>
      </c>
      <c r="K275" s="4" t="s">
        <v>222</v>
      </c>
    </row>
    <row r="276" spans="1:11" ht="15.75" x14ac:dyDescent="0.25">
      <c r="A276" s="61">
        <v>44836</v>
      </c>
      <c r="B276" s="4" t="s">
        <v>1159</v>
      </c>
      <c r="C276" s="104">
        <v>1.99</v>
      </c>
      <c r="D276" s="88"/>
      <c r="F276" s="24" t="s">
        <v>33</v>
      </c>
      <c r="H276" s="10">
        <f t="shared" si="23"/>
        <v>7960</v>
      </c>
      <c r="I276" s="10">
        <f t="shared" si="22"/>
        <v>3960</v>
      </c>
      <c r="J276" s="4" t="s">
        <v>312</v>
      </c>
      <c r="K276" s="4" t="s">
        <v>1160</v>
      </c>
    </row>
    <row r="277" spans="1:11" ht="15.75" x14ac:dyDescent="0.25">
      <c r="A277" s="61">
        <v>44839</v>
      </c>
      <c r="B277" s="4" t="s">
        <v>1170</v>
      </c>
      <c r="C277" s="12">
        <v>1.71</v>
      </c>
      <c r="D277" s="88"/>
      <c r="F277" s="92" t="s">
        <v>1468</v>
      </c>
      <c r="H277" s="10">
        <v>0</v>
      </c>
      <c r="I277" s="10">
        <v>0</v>
      </c>
      <c r="J277" s="12" t="s">
        <v>21</v>
      </c>
      <c r="K277" s="4" t="s">
        <v>595</v>
      </c>
    </row>
    <row r="278" spans="1:11" ht="15.75" x14ac:dyDescent="0.25">
      <c r="A278" s="61">
        <v>44839</v>
      </c>
      <c r="B278" s="4" t="s">
        <v>1171</v>
      </c>
      <c r="C278" s="102">
        <v>1.89</v>
      </c>
      <c r="D278" s="88"/>
      <c r="F278" s="91" t="s">
        <v>33</v>
      </c>
      <c r="H278" s="10">
        <v>0</v>
      </c>
      <c r="I278" s="10">
        <f t="shared" si="22"/>
        <v>-4000</v>
      </c>
      <c r="J278" s="4" t="s">
        <v>21</v>
      </c>
      <c r="K278" s="4" t="s">
        <v>60</v>
      </c>
    </row>
    <row r="279" spans="1:11" ht="15.75" x14ac:dyDescent="0.25">
      <c r="A279" s="61">
        <v>44839</v>
      </c>
      <c r="B279" s="4" t="s">
        <v>1173</v>
      </c>
      <c r="C279" s="38">
        <v>1.98</v>
      </c>
      <c r="D279" s="88"/>
      <c r="F279" s="91" t="s">
        <v>33</v>
      </c>
      <c r="H279" s="10">
        <v>0</v>
      </c>
      <c r="I279" s="10">
        <f t="shared" si="22"/>
        <v>-4000</v>
      </c>
      <c r="J279" s="4" t="s">
        <v>21</v>
      </c>
      <c r="K279" s="3" t="s">
        <v>16</v>
      </c>
    </row>
    <row r="280" spans="1:11" ht="15.75" x14ac:dyDescent="0.25">
      <c r="A280" s="61">
        <v>44839</v>
      </c>
      <c r="B280" s="4" t="s">
        <v>1174</v>
      </c>
      <c r="C280" s="102">
        <v>1.97</v>
      </c>
      <c r="D280" s="88"/>
      <c r="F280" s="24" t="s">
        <v>33</v>
      </c>
      <c r="H280" s="10">
        <f t="shared" si="23"/>
        <v>7880</v>
      </c>
      <c r="I280" s="10">
        <f t="shared" si="22"/>
        <v>3880</v>
      </c>
      <c r="J280" s="4" t="s">
        <v>19</v>
      </c>
      <c r="K280" s="4" t="s">
        <v>60</v>
      </c>
    </row>
    <row r="281" spans="1:11" ht="15.75" x14ac:dyDescent="0.25">
      <c r="A281" s="61">
        <v>44840</v>
      </c>
      <c r="B281" s="4" t="s">
        <v>1175</v>
      </c>
      <c r="C281" s="12">
        <v>1.68</v>
      </c>
      <c r="D281" s="88"/>
      <c r="F281" s="24" t="s">
        <v>1469</v>
      </c>
      <c r="H281" s="10">
        <f t="shared" si="23"/>
        <v>6720</v>
      </c>
      <c r="I281" s="10">
        <f t="shared" si="22"/>
        <v>2720</v>
      </c>
      <c r="J281" s="38" t="s">
        <v>19</v>
      </c>
      <c r="K281" s="4" t="s">
        <v>595</v>
      </c>
    </row>
    <row r="282" spans="1:11" ht="15.75" x14ac:dyDescent="0.25">
      <c r="A282" s="61">
        <v>44840</v>
      </c>
      <c r="B282" s="4" t="s">
        <v>1176</v>
      </c>
      <c r="C282" s="12">
        <v>1.81</v>
      </c>
      <c r="D282" s="88"/>
      <c r="F282" s="24" t="s">
        <v>1468</v>
      </c>
      <c r="H282" s="10">
        <f t="shared" si="23"/>
        <v>7240</v>
      </c>
      <c r="I282" s="10">
        <f t="shared" si="22"/>
        <v>3240</v>
      </c>
      <c r="J282" s="38" t="s">
        <v>19</v>
      </c>
      <c r="K282" s="4" t="s">
        <v>595</v>
      </c>
    </row>
    <row r="283" spans="1:11" ht="15.75" x14ac:dyDescent="0.25">
      <c r="A283" s="61">
        <v>44842</v>
      </c>
      <c r="B283" s="4" t="s">
        <v>1180</v>
      </c>
      <c r="C283" s="12">
        <v>1.91</v>
      </c>
      <c r="D283" s="88"/>
      <c r="F283" s="24" t="s">
        <v>33</v>
      </c>
      <c r="H283" s="10">
        <f t="shared" si="23"/>
        <v>7640</v>
      </c>
      <c r="I283" s="10">
        <f t="shared" si="22"/>
        <v>3640</v>
      </c>
      <c r="J283" s="38" t="s">
        <v>24</v>
      </c>
      <c r="K283" s="4" t="s">
        <v>58</v>
      </c>
    </row>
    <row r="284" spans="1:11" ht="15.75" x14ac:dyDescent="0.25">
      <c r="A284" s="61">
        <v>44842</v>
      </c>
      <c r="B284" s="4" t="s">
        <v>1182</v>
      </c>
      <c r="C284" s="12">
        <v>1.5</v>
      </c>
      <c r="D284" s="88"/>
      <c r="F284" s="24" t="s">
        <v>33</v>
      </c>
      <c r="H284" s="10">
        <f t="shared" si="23"/>
        <v>6000</v>
      </c>
      <c r="I284" s="10">
        <f t="shared" si="22"/>
        <v>2000</v>
      </c>
      <c r="J284" s="38" t="s">
        <v>436</v>
      </c>
      <c r="K284" s="4" t="s">
        <v>89</v>
      </c>
    </row>
    <row r="285" spans="1:11" ht="15.75" x14ac:dyDescent="0.25">
      <c r="A285" s="61">
        <v>44842</v>
      </c>
      <c r="B285" s="4" t="s">
        <v>1183</v>
      </c>
      <c r="C285" s="12">
        <v>1.81</v>
      </c>
      <c r="D285" s="88"/>
      <c r="F285" s="24" t="s">
        <v>33</v>
      </c>
      <c r="H285" s="10">
        <f t="shared" si="23"/>
        <v>7240</v>
      </c>
      <c r="I285" s="10">
        <f t="shared" si="22"/>
        <v>3240</v>
      </c>
      <c r="J285" s="38" t="s">
        <v>317</v>
      </c>
      <c r="K285" s="37" t="s">
        <v>56</v>
      </c>
    </row>
    <row r="286" spans="1:11" ht="15.75" x14ac:dyDescent="0.25">
      <c r="A286" s="61">
        <v>44842</v>
      </c>
      <c r="B286" s="4" t="s">
        <v>1186</v>
      </c>
      <c r="C286" s="12">
        <v>1.45</v>
      </c>
      <c r="D286" s="88"/>
      <c r="F286" s="92" t="s">
        <v>1468</v>
      </c>
      <c r="H286" s="10">
        <v>0</v>
      </c>
      <c r="I286" s="10">
        <v>0</v>
      </c>
      <c r="J286" s="38" t="s">
        <v>21</v>
      </c>
      <c r="K286" s="4" t="s">
        <v>66</v>
      </c>
    </row>
    <row r="287" spans="1:11" ht="15.75" x14ac:dyDescent="0.25">
      <c r="A287" s="61">
        <v>44843</v>
      </c>
      <c r="B287" s="4" t="s">
        <v>1190</v>
      </c>
      <c r="C287" s="12">
        <v>1.98</v>
      </c>
      <c r="D287" s="88"/>
      <c r="F287" s="24" t="s">
        <v>33</v>
      </c>
      <c r="H287" s="10">
        <f t="shared" si="23"/>
        <v>7920</v>
      </c>
      <c r="I287" s="10">
        <f t="shared" si="22"/>
        <v>3920</v>
      </c>
      <c r="J287" s="38" t="s">
        <v>26</v>
      </c>
      <c r="K287" s="4" t="s">
        <v>52</v>
      </c>
    </row>
    <row r="288" spans="1:11" ht="15.75" x14ac:dyDescent="0.25">
      <c r="A288" s="61">
        <v>44843</v>
      </c>
      <c r="B288" s="4" t="s">
        <v>1192</v>
      </c>
      <c r="C288" s="12">
        <v>1.47</v>
      </c>
      <c r="D288" s="88"/>
      <c r="F288" s="24" t="s">
        <v>1468</v>
      </c>
      <c r="H288" s="10">
        <f t="shared" si="23"/>
        <v>5880</v>
      </c>
      <c r="I288" s="10">
        <f t="shared" si="22"/>
        <v>1880</v>
      </c>
      <c r="J288" s="4" t="s">
        <v>766</v>
      </c>
      <c r="K288" s="4" t="s">
        <v>595</v>
      </c>
    </row>
    <row r="289" spans="1:11" ht="15.75" x14ac:dyDescent="0.25">
      <c r="A289" s="61">
        <v>44843</v>
      </c>
      <c r="B289" s="4" t="s">
        <v>1193</v>
      </c>
      <c r="C289" s="12">
        <v>1.58</v>
      </c>
      <c r="D289" s="88"/>
      <c r="F289" s="91" t="s">
        <v>1468</v>
      </c>
      <c r="H289" s="10">
        <v>0</v>
      </c>
      <c r="I289" s="10">
        <f t="shared" si="22"/>
        <v>-4000</v>
      </c>
      <c r="J289" s="4" t="s">
        <v>28</v>
      </c>
      <c r="K289" s="4" t="s">
        <v>595</v>
      </c>
    </row>
    <row r="290" spans="1:11" ht="15.75" x14ac:dyDescent="0.25">
      <c r="A290" s="61">
        <v>44843</v>
      </c>
      <c r="B290" s="4" t="s">
        <v>1194</v>
      </c>
      <c r="C290" s="104">
        <v>1.83</v>
      </c>
      <c r="D290" s="88"/>
      <c r="F290" s="24" t="s">
        <v>33</v>
      </c>
      <c r="H290" s="10">
        <f t="shared" si="23"/>
        <v>7320</v>
      </c>
      <c r="I290" s="10">
        <f t="shared" si="22"/>
        <v>3320</v>
      </c>
      <c r="J290" s="4" t="s">
        <v>27</v>
      </c>
      <c r="K290" s="4" t="s">
        <v>1160</v>
      </c>
    </row>
    <row r="291" spans="1:11" ht="15.75" x14ac:dyDescent="0.25">
      <c r="A291" s="61">
        <v>44843</v>
      </c>
      <c r="B291" s="4" t="s">
        <v>1195</v>
      </c>
      <c r="C291" s="12">
        <v>1.98</v>
      </c>
      <c r="D291" s="88"/>
      <c r="F291" s="24" t="s">
        <v>33</v>
      </c>
      <c r="H291" s="10">
        <f t="shared" si="23"/>
        <v>7920</v>
      </c>
      <c r="I291" s="10">
        <f t="shared" si="22"/>
        <v>3920</v>
      </c>
      <c r="J291" s="4" t="s">
        <v>26</v>
      </c>
      <c r="K291" s="4" t="s">
        <v>16</v>
      </c>
    </row>
    <row r="292" spans="1:11" ht="15.75" x14ac:dyDescent="0.25">
      <c r="A292" s="61">
        <v>44845</v>
      </c>
      <c r="B292" s="4" t="s">
        <v>1196</v>
      </c>
      <c r="C292" s="102">
        <v>1.91</v>
      </c>
      <c r="D292" s="88"/>
      <c r="F292" s="24" t="s">
        <v>33</v>
      </c>
      <c r="H292" s="10">
        <f t="shared" si="23"/>
        <v>7640</v>
      </c>
      <c r="I292" s="10">
        <f t="shared" si="22"/>
        <v>3640</v>
      </c>
      <c r="J292" s="38" t="s">
        <v>766</v>
      </c>
      <c r="K292" s="4" t="s">
        <v>66</v>
      </c>
    </row>
    <row r="293" spans="1:11" ht="15.75" x14ac:dyDescent="0.25">
      <c r="A293" s="61">
        <v>44849</v>
      </c>
      <c r="B293" s="4" t="s">
        <v>1200</v>
      </c>
      <c r="C293" s="102">
        <v>1.81</v>
      </c>
      <c r="D293" s="88"/>
      <c r="F293" s="24" t="s">
        <v>33</v>
      </c>
      <c r="H293" s="10">
        <f t="shared" si="23"/>
        <v>7240</v>
      </c>
      <c r="I293" s="10">
        <f t="shared" si="22"/>
        <v>3240</v>
      </c>
      <c r="J293" s="38" t="s">
        <v>436</v>
      </c>
      <c r="K293" s="4" t="s">
        <v>60</v>
      </c>
    </row>
    <row r="294" spans="1:11" ht="15.75" x14ac:dyDescent="0.25">
      <c r="A294" s="61">
        <v>44849</v>
      </c>
      <c r="B294" s="4" t="s">
        <v>1207</v>
      </c>
      <c r="C294" s="12">
        <v>2</v>
      </c>
      <c r="D294" s="88"/>
      <c r="F294" s="24" t="s">
        <v>34</v>
      </c>
      <c r="H294" s="10">
        <f t="shared" si="23"/>
        <v>8000</v>
      </c>
      <c r="I294" s="10">
        <f t="shared" si="22"/>
        <v>4000</v>
      </c>
      <c r="J294" s="4" t="s">
        <v>20</v>
      </c>
      <c r="K294" s="4" t="s">
        <v>54</v>
      </c>
    </row>
    <row r="295" spans="1:11" ht="15.75" x14ac:dyDescent="0.25">
      <c r="A295" s="61">
        <v>44849</v>
      </c>
      <c r="B295" s="4" t="s">
        <v>1209</v>
      </c>
      <c r="C295" s="12">
        <v>1.98</v>
      </c>
      <c r="D295" s="88"/>
      <c r="F295" s="91" t="s">
        <v>33</v>
      </c>
      <c r="H295" s="10">
        <v>0</v>
      </c>
      <c r="I295" s="10">
        <f t="shared" si="22"/>
        <v>-4000</v>
      </c>
      <c r="J295" s="4" t="s">
        <v>23</v>
      </c>
      <c r="K295" s="4" t="s">
        <v>98</v>
      </c>
    </row>
    <row r="296" spans="1:11" ht="15.75" x14ac:dyDescent="0.25">
      <c r="A296" s="61">
        <v>44850</v>
      </c>
      <c r="B296" s="4" t="s">
        <v>1211</v>
      </c>
      <c r="C296" s="12">
        <v>1.75</v>
      </c>
      <c r="D296" s="88"/>
      <c r="F296" s="91" t="s">
        <v>1468</v>
      </c>
      <c r="H296" s="10">
        <v>0</v>
      </c>
      <c r="I296" s="10">
        <f t="shared" si="22"/>
        <v>-4000</v>
      </c>
      <c r="J296" s="4" t="s">
        <v>28</v>
      </c>
      <c r="K296" s="4" t="s">
        <v>595</v>
      </c>
    </row>
    <row r="297" spans="1:11" ht="15.75" x14ac:dyDescent="0.25">
      <c r="A297" s="61">
        <v>44850</v>
      </c>
      <c r="B297" s="4" t="s">
        <v>1212</v>
      </c>
      <c r="C297" s="104">
        <v>2.0099999999999998</v>
      </c>
      <c r="D297" s="88"/>
      <c r="F297" s="91" t="s">
        <v>33</v>
      </c>
      <c r="H297" s="10">
        <v>0</v>
      </c>
      <c r="I297" s="10">
        <f t="shared" si="22"/>
        <v>-4000</v>
      </c>
      <c r="J297" s="4" t="s">
        <v>20</v>
      </c>
      <c r="K297" s="4" t="s">
        <v>222</v>
      </c>
    </row>
    <row r="298" spans="1:11" ht="15.75" x14ac:dyDescent="0.25">
      <c r="A298" s="61">
        <v>44850</v>
      </c>
      <c r="B298" s="4" t="s">
        <v>1216</v>
      </c>
      <c r="C298" s="12">
        <v>1.69</v>
      </c>
      <c r="D298" s="88"/>
      <c r="F298" s="92" t="s">
        <v>1468</v>
      </c>
      <c r="H298" s="10">
        <v>0</v>
      </c>
      <c r="I298" s="10">
        <v>0</v>
      </c>
      <c r="J298" s="4" t="s">
        <v>21</v>
      </c>
      <c r="K298" s="4" t="s">
        <v>595</v>
      </c>
    </row>
    <row r="299" spans="1:11" ht="15.75" x14ac:dyDescent="0.25">
      <c r="A299" s="61">
        <v>44850</v>
      </c>
      <c r="B299" s="4" t="s">
        <v>1217</v>
      </c>
      <c r="C299" s="104">
        <v>1.99</v>
      </c>
      <c r="D299" s="88"/>
      <c r="F299" s="91" t="s">
        <v>33</v>
      </c>
      <c r="H299" s="10">
        <v>0</v>
      </c>
      <c r="I299" s="10">
        <f t="shared" si="22"/>
        <v>-4000</v>
      </c>
      <c r="J299" s="4" t="s">
        <v>22</v>
      </c>
      <c r="K299" s="38" t="s">
        <v>222</v>
      </c>
    </row>
    <row r="300" spans="1:11" ht="15.75" x14ac:dyDescent="0.25">
      <c r="A300" s="61">
        <v>44850</v>
      </c>
      <c r="B300" s="4" t="s">
        <v>1218</v>
      </c>
      <c r="C300" s="12">
        <v>1.97</v>
      </c>
      <c r="D300" s="88"/>
      <c r="F300" s="24" t="s">
        <v>33</v>
      </c>
      <c r="H300" s="10">
        <f t="shared" si="23"/>
        <v>7880</v>
      </c>
      <c r="I300" s="10">
        <f t="shared" si="22"/>
        <v>3880</v>
      </c>
      <c r="J300" s="4" t="s">
        <v>437</v>
      </c>
      <c r="K300" s="4" t="s">
        <v>52</v>
      </c>
    </row>
    <row r="301" spans="1:11" ht="15.75" x14ac:dyDescent="0.25">
      <c r="A301" s="61">
        <v>44850</v>
      </c>
      <c r="B301" s="4" t="s">
        <v>1219</v>
      </c>
      <c r="C301" s="12">
        <v>1.56</v>
      </c>
      <c r="D301" s="88"/>
      <c r="F301" s="91" t="s">
        <v>1468</v>
      </c>
      <c r="H301" s="10">
        <v>0</v>
      </c>
      <c r="I301" s="10">
        <f t="shared" si="22"/>
        <v>-4000</v>
      </c>
      <c r="J301" s="4" t="s">
        <v>29</v>
      </c>
      <c r="K301" s="4" t="s">
        <v>595</v>
      </c>
    </row>
    <row r="302" spans="1:11" ht="15.75" x14ac:dyDescent="0.25">
      <c r="A302" s="61">
        <v>44850</v>
      </c>
      <c r="B302" s="4" t="s">
        <v>1221</v>
      </c>
      <c r="C302" s="12">
        <v>1.66</v>
      </c>
      <c r="D302" s="88"/>
      <c r="F302" s="24" t="s">
        <v>33</v>
      </c>
      <c r="H302" s="10">
        <f t="shared" si="23"/>
        <v>6640</v>
      </c>
      <c r="I302" s="10">
        <f t="shared" si="22"/>
        <v>2640</v>
      </c>
      <c r="J302" s="4" t="s">
        <v>26</v>
      </c>
      <c r="K302" s="4" t="s">
        <v>16</v>
      </c>
    </row>
    <row r="303" spans="1:11" ht="15.75" x14ac:dyDescent="0.25">
      <c r="A303" s="61">
        <v>44852</v>
      </c>
      <c r="B303" s="4" t="s">
        <v>1222</v>
      </c>
      <c r="C303" s="102">
        <v>1.93</v>
      </c>
      <c r="D303" s="88"/>
      <c r="F303" s="91" t="s">
        <v>33</v>
      </c>
      <c r="H303" s="10">
        <v>0</v>
      </c>
      <c r="I303" s="10">
        <f t="shared" si="22"/>
        <v>-4000</v>
      </c>
      <c r="J303" s="4" t="s">
        <v>20</v>
      </c>
      <c r="K303" s="4" t="s">
        <v>60</v>
      </c>
    </row>
    <row r="304" spans="1:11" ht="15.75" x14ac:dyDescent="0.25">
      <c r="A304" s="61">
        <v>44856</v>
      </c>
      <c r="B304" s="4" t="s">
        <v>1227</v>
      </c>
      <c r="C304" s="12">
        <v>1.98</v>
      </c>
      <c r="D304" s="88"/>
      <c r="F304" s="91" t="s">
        <v>33</v>
      </c>
      <c r="H304" s="10">
        <v>0</v>
      </c>
      <c r="I304" s="10">
        <f t="shared" si="22"/>
        <v>-4000</v>
      </c>
      <c r="J304" s="4" t="s">
        <v>20</v>
      </c>
      <c r="K304" s="4" t="s">
        <v>98</v>
      </c>
    </row>
    <row r="305" spans="1:11" ht="15.75" x14ac:dyDescent="0.25">
      <c r="A305" s="61">
        <v>44856</v>
      </c>
      <c r="B305" s="4" t="s">
        <v>1228</v>
      </c>
      <c r="C305" s="12">
        <v>1.69</v>
      </c>
      <c r="D305" s="88"/>
      <c r="F305" s="24" t="s">
        <v>1468</v>
      </c>
      <c r="H305" s="10">
        <f t="shared" si="23"/>
        <v>6760</v>
      </c>
      <c r="I305" s="10">
        <f t="shared" si="22"/>
        <v>2760</v>
      </c>
      <c r="J305" s="4" t="s">
        <v>766</v>
      </c>
      <c r="K305" s="4" t="s">
        <v>595</v>
      </c>
    </row>
    <row r="306" spans="1:11" ht="15.75" x14ac:dyDescent="0.25">
      <c r="A306" s="61">
        <v>44856</v>
      </c>
      <c r="B306" s="4" t="s">
        <v>1231</v>
      </c>
      <c r="C306" s="12">
        <v>1.98</v>
      </c>
      <c r="D306" s="88"/>
      <c r="F306" s="24" t="s">
        <v>33</v>
      </c>
      <c r="H306" s="10">
        <f t="shared" si="23"/>
        <v>7920</v>
      </c>
      <c r="I306" s="10">
        <f t="shared" si="22"/>
        <v>3920</v>
      </c>
      <c r="J306" s="4" t="s">
        <v>25</v>
      </c>
      <c r="K306" s="4" t="s">
        <v>119</v>
      </c>
    </row>
    <row r="307" spans="1:11" ht="15.75" x14ac:dyDescent="0.25">
      <c r="A307" s="61">
        <v>44856</v>
      </c>
      <c r="B307" s="4" t="s">
        <v>1233</v>
      </c>
      <c r="C307" s="12">
        <v>1.97</v>
      </c>
      <c r="D307" s="88"/>
      <c r="F307" s="91" t="s">
        <v>33</v>
      </c>
      <c r="H307" s="10">
        <v>0</v>
      </c>
      <c r="I307" s="10">
        <f t="shared" si="22"/>
        <v>-4000</v>
      </c>
      <c r="J307" s="4" t="s">
        <v>29</v>
      </c>
      <c r="K307" s="4" t="s">
        <v>58</v>
      </c>
    </row>
    <row r="308" spans="1:11" ht="15.75" x14ac:dyDescent="0.25">
      <c r="A308" s="61">
        <v>44856</v>
      </c>
      <c r="B308" s="4" t="s">
        <v>1234</v>
      </c>
      <c r="C308" s="12">
        <v>2</v>
      </c>
      <c r="D308" s="88"/>
      <c r="F308" s="24" t="s">
        <v>34</v>
      </c>
      <c r="H308" s="10">
        <f t="shared" si="23"/>
        <v>8000</v>
      </c>
      <c r="I308" s="10">
        <f t="shared" si="22"/>
        <v>4000</v>
      </c>
      <c r="J308" s="4" t="s">
        <v>29</v>
      </c>
      <c r="K308" s="4" t="s">
        <v>235</v>
      </c>
    </row>
    <row r="309" spans="1:11" ht="15.75" x14ac:dyDescent="0.25">
      <c r="A309" s="61">
        <v>44857</v>
      </c>
      <c r="B309" s="4" t="s">
        <v>1239</v>
      </c>
      <c r="C309" s="12">
        <v>1.71</v>
      </c>
      <c r="D309" s="88"/>
      <c r="F309" s="91" t="s">
        <v>1468</v>
      </c>
      <c r="H309" s="10">
        <v>0</v>
      </c>
      <c r="I309" s="10">
        <f t="shared" ref="I309:I324" si="24">H309-D$338</f>
        <v>-4000</v>
      </c>
      <c r="J309" s="38" t="s">
        <v>20</v>
      </c>
      <c r="K309" s="4" t="s">
        <v>595</v>
      </c>
    </row>
    <row r="310" spans="1:11" ht="15.75" x14ac:dyDescent="0.25">
      <c r="A310" s="61">
        <v>44857</v>
      </c>
      <c r="B310" s="4" t="s">
        <v>1240</v>
      </c>
      <c r="C310" s="12">
        <v>1.66</v>
      </c>
      <c r="D310" s="88"/>
      <c r="F310" s="24" t="s">
        <v>1468</v>
      </c>
      <c r="H310" s="10">
        <f t="shared" si="23"/>
        <v>6640</v>
      </c>
      <c r="I310" s="10">
        <f t="shared" si="24"/>
        <v>2640</v>
      </c>
      <c r="J310" s="38" t="s">
        <v>19</v>
      </c>
      <c r="K310" s="4" t="s">
        <v>595</v>
      </c>
    </row>
    <row r="311" spans="1:11" ht="15.75" x14ac:dyDescent="0.25">
      <c r="A311" s="61">
        <v>44857</v>
      </c>
      <c r="B311" s="4" t="s">
        <v>1242</v>
      </c>
      <c r="C311" s="12">
        <v>1.7</v>
      </c>
      <c r="D311" s="88"/>
      <c r="F311" s="24" t="s">
        <v>33</v>
      </c>
      <c r="H311" s="10">
        <f t="shared" si="23"/>
        <v>6800</v>
      </c>
      <c r="I311" s="10">
        <f t="shared" si="24"/>
        <v>2800</v>
      </c>
      <c r="J311" s="4" t="s">
        <v>25</v>
      </c>
      <c r="K311" s="4" t="s">
        <v>89</v>
      </c>
    </row>
    <row r="312" spans="1:11" ht="15.75" x14ac:dyDescent="0.25">
      <c r="A312" s="61">
        <v>44857</v>
      </c>
      <c r="B312" s="4" t="s">
        <v>1243</v>
      </c>
      <c r="C312" s="12">
        <v>1.64</v>
      </c>
      <c r="D312" s="88"/>
      <c r="F312" s="24" t="s">
        <v>1468</v>
      </c>
      <c r="H312" s="10">
        <f t="shared" si="23"/>
        <v>6560</v>
      </c>
      <c r="I312" s="10">
        <f t="shared" si="24"/>
        <v>2560</v>
      </c>
      <c r="J312" s="4" t="s">
        <v>19</v>
      </c>
      <c r="K312" s="4" t="s">
        <v>595</v>
      </c>
    </row>
    <row r="313" spans="1:11" ht="15.75" x14ac:dyDescent="0.25">
      <c r="A313" s="61">
        <v>44857</v>
      </c>
      <c r="B313" s="4" t="s">
        <v>1244</v>
      </c>
      <c r="C313" s="12">
        <v>1.81</v>
      </c>
      <c r="D313" s="88"/>
      <c r="F313" s="24" t="s">
        <v>33</v>
      </c>
      <c r="H313" s="10">
        <f t="shared" si="23"/>
        <v>7240</v>
      </c>
      <c r="I313" s="10">
        <f t="shared" si="24"/>
        <v>3240</v>
      </c>
      <c r="J313" s="4" t="s">
        <v>24</v>
      </c>
      <c r="K313" s="4" t="s">
        <v>16</v>
      </c>
    </row>
    <row r="314" spans="1:11" ht="15.75" x14ac:dyDescent="0.25">
      <c r="A314" s="61">
        <v>44857</v>
      </c>
      <c r="B314" s="4" t="s">
        <v>1247</v>
      </c>
      <c r="C314" s="12">
        <v>1.98</v>
      </c>
      <c r="D314" s="88"/>
      <c r="F314" s="91" t="s">
        <v>33</v>
      </c>
      <c r="H314" s="10">
        <v>0</v>
      </c>
      <c r="I314" s="10">
        <f t="shared" si="24"/>
        <v>-4000</v>
      </c>
      <c r="J314" s="38" t="s">
        <v>22</v>
      </c>
      <c r="K314" s="4" t="s">
        <v>16</v>
      </c>
    </row>
    <row r="315" spans="1:11" ht="15.75" x14ac:dyDescent="0.25">
      <c r="A315" s="61">
        <v>44859</v>
      </c>
      <c r="B315" s="4" t="s">
        <v>1250</v>
      </c>
      <c r="C315" s="12">
        <v>1.9</v>
      </c>
      <c r="D315" s="88"/>
      <c r="F315" s="91" t="s">
        <v>33</v>
      </c>
      <c r="H315" s="10">
        <v>0</v>
      </c>
      <c r="I315" s="10">
        <f t="shared" si="24"/>
        <v>-4000</v>
      </c>
      <c r="J315" s="38" t="s">
        <v>21</v>
      </c>
      <c r="K315" s="4" t="s">
        <v>58</v>
      </c>
    </row>
    <row r="316" spans="1:11" ht="15.75" x14ac:dyDescent="0.25">
      <c r="A316" s="61">
        <v>44859</v>
      </c>
      <c r="B316" s="4" t="s">
        <v>1251</v>
      </c>
      <c r="C316" s="12">
        <v>1.46</v>
      </c>
      <c r="D316" s="88"/>
      <c r="F316" s="92" t="s">
        <v>1468</v>
      </c>
      <c r="H316" s="10">
        <v>0</v>
      </c>
      <c r="I316" s="10">
        <v>0</v>
      </c>
      <c r="J316" s="38" t="s">
        <v>21</v>
      </c>
      <c r="K316" s="4" t="s">
        <v>66</v>
      </c>
    </row>
    <row r="317" spans="1:11" ht="15.75" x14ac:dyDescent="0.25">
      <c r="A317" s="61">
        <v>44860</v>
      </c>
      <c r="B317" s="4" t="s">
        <v>1257</v>
      </c>
      <c r="C317" s="4">
        <v>1.71</v>
      </c>
      <c r="D317" s="88"/>
      <c r="F317" s="24" t="s">
        <v>1468</v>
      </c>
      <c r="H317" s="10">
        <f t="shared" si="23"/>
        <v>6840</v>
      </c>
      <c r="I317" s="10">
        <f t="shared" si="24"/>
        <v>2840</v>
      </c>
      <c r="J317" s="4" t="s">
        <v>25</v>
      </c>
      <c r="K317" s="4" t="s">
        <v>595</v>
      </c>
    </row>
    <row r="318" spans="1:11" ht="15.75" x14ac:dyDescent="0.25">
      <c r="A318" s="61">
        <v>44860</v>
      </c>
      <c r="B318" s="4" t="s">
        <v>1258</v>
      </c>
      <c r="C318" s="4">
        <v>1.99</v>
      </c>
      <c r="D318" s="88"/>
      <c r="F318" s="91" t="s">
        <v>1468</v>
      </c>
      <c r="H318" s="10">
        <v>0</v>
      </c>
      <c r="I318" s="10">
        <f t="shared" si="24"/>
        <v>-4000</v>
      </c>
      <c r="J318" s="4" t="s">
        <v>22</v>
      </c>
      <c r="K318" s="4" t="s">
        <v>542</v>
      </c>
    </row>
    <row r="319" spans="1:11" ht="15.75" x14ac:dyDescent="0.25">
      <c r="A319" s="61">
        <v>44860</v>
      </c>
      <c r="B319" s="4" t="s">
        <v>1259</v>
      </c>
      <c r="C319" s="37">
        <v>1.81</v>
      </c>
      <c r="D319" s="88"/>
      <c r="F319" s="24" t="s">
        <v>33</v>
      </c>
      <c r="H319" s="10">
        <f t="shared" si="23"/>
        <v>7240</v>
      </c>
      <c r="I319" s="10">
        <f t="shared" si="24"/>
        <v>3240</v>
      </c>
      <c r="J319" s="4" t="s">
        <v>316</v>
      </c>
      <c r="K319" s="4" t="s">
        <v>595</v>
      </c>
    </row>
    <row r="320" spans="1:11" ht="15.75" x14ac:dyDescent="0.25">
      <c r="A320" s="61">
        <v>44862</v>
      </c>
      <c r="B320" s="4" t="s">
        <v>1261</v>
      </c>
      <c r="C320" s="12">
        <v>2</v>
      </c>
      <c r="D320" s="88"/>
      <c r="F320" s="92" t="s">
        <v>34</v>
      </c>
      <c r="H320" s="10">
        <v>0</v>
      </c>
      <c r="I320" s="10">
        <v>0</v>
      </c>
      <c r="J320" s="38" t="s">
        <v>21</v>
      </c>
      <c r="K320" s="4" t="s">
        <v>54</v>
      </c>
    </row>
    <row r="321" spans="1:11" ht="15.75" x14ac:dyDescent="0.25">
      <c r="A321" s="61">
        <v>44863</v>
      </c>
      <c r="B321" s="4" t="s">
        <v>1262</v>
      </c>
      <c r="C321" s="102">
        <v>1.85</v>
      </c>
      <c r="D321" s="88"/>
      <c r="F321" s="24" t="s">
        <v>33</v>
      </c>
      <c r="H321" s="10">
        <f t="shared" si="23"/>
        <v>7400</v>
      </c>
      <c r="I321" s="10">
        <f t="shared" si="24"/>
        <v>3400</v>
      </c>
      <c r="J321" s="38" t="s">
        <v>24</v>
      </c>
      <c r="K321" s="4" t="s">
        <v>66</v>
      </c>
    </row>
    <row r="322" spans="1:11" ht="15.75" x14ac:dyDescent="0.25">
      <c r="A322" s="61">
        <v>44863</v>
      </c>
      <c r="B322" s="4" t="s">
        <v>1264</v>
      </c>
      <c r="C322" s="12">
        <v>1.93</v>
      </c>
      <c r="D322" s="88"/>
      <c r="F322" s="24" t="s">
        <v>33</v>
      </c>
      <c r="H322" s="10">
        <f t="shared" si="23"/>
        <v>7720</v>
      </c>
      <c r="I322" s="10">
        <f t="shared" si="24"/>
        <v>3720</v>
      </c>
      <c r="J322" s="38" t="s">
        <v>1281</v>
      </c>
      <c r="K322" s="4" t="s">
        <v>58</v>
      </c>
    </row>
    <row r="323" spans="1:11" ht="15.75" x14ac:dyDescent="0.25">
      <c r="A323" s="61">
        <v>44863</v>
      </c>
      <c r="B323" s="4" t="s">
        <v>1270</v>
      </c>
      <c r="C323" s="12">
        <v>1.5</v>
      </c>
      <c r="D323" s="88"/>
      <c r="F323" s="92" t="s">
        <v>1468</v>
      </c>
      <c r="H323" s="10">
        <v>0</v>
      </c>
      <c r="I323" s="10">
        <v>0</v>
      </c>
      <c r="J323" s="38" t="s">
        <v>23</v>
      </c>
      <c r="K323" s="4" t="s">
        <v>60</v>
      </c>
    </row>
    <row r="324" spans="1:11" ht="15.75" x14ac:dyDescent="0.25">
      <c r="A324" s="61">
        <v>44865</v>
      </c>
      <c r="B324" s="4" t="s">
        <v>1278</v>
      </c>
      <c r="C324" s="104">
        <v>2.04</v>
      </c>
      <c r="D324" s="88"/>
      <c r="F324" s="24" t="s">
        <v>33</v>
      </c>
      <c r="H324" s="10">
        <f t="shared" si="23"/>
        <v>8160</v>
      </c>
      <c r="I324" s="10">
        <f t="shared" si="24"/>
        <v>4160</v>
      </c>
      <c r="J324" s="38" t="s">
        <v>312</v>
      </c>
      <c r="K324" s="4" t="s">
        <v>222</v>
      </c>
    </row>
    <row r="325" spans="1:11" ht="15.75" thickBot="1" x14ac:dyDescent="0.3">
      <c r="I325" s="59"/>
    </row>
    <row r="326" spans="1:11" ht="19.5" thickTop="1" thickBot="1" x14ac:dyDescent="0.3">
      <c r="B326" s="4" t="s">
        <v>35</v>
      </c>
      <c r="D326" s="26">
        <f>COUNT(C2:C650)</f>
        <v>321</v>
      </c>
      <c r="E326" s="38"/>
      <c r="F326" s="62" t="s">
        <v>1013</v>
      </c>
      <c r="G326" s="72"/>
      <c r="H326" s="73"/>
    </row>
    <row r="327" spans="1:11" ht="16.5" thickTop="1" thickBot="1" x14ac:dyDescent="0.3">
      <c r="B327" s="4" t="s">
        <v>36</v>
      </c>
      <c r="D327" s="11">
        <v>92</v>
      </c>
      <c r="E327" s="38"/>
      <c r="F327" s="63" t="s">
        <v>1014</v>
      </c>
      <c r="G327" s="63" t="s">
        <v>12</v>
      </c>
      <c r="H327" s="64" t="s">
        <v>1015</v>
      </c>
      <c r="I327" s="65" t="s">
        <v>1016</v>
      </c>
    </row>
    <row r="328" spans="1:11" ht="16.5" thickTop="1" thickBot="1" x14ac:dyDescent="0.3">
      <c r="B328" s="4" t="s">
        <v>37</v>
      </c>
      <c r="D328" s="13">
        <f>D326-D327</f>
        <v>229</v>
      </c>
      <c r="E328" s="38"/>
      <c r="F328" s="95">
        <f>COUNTIF(K$2:K$600,G328)</f>
        <v>32</v>
      </c>
      <c r="G328" s="67" t="s">
        <v>60</v>
      </c>
      <c r="H328" s="68">
        <f>SUMIFS(I$2:I324,K$2:K324,G328)</f>
        <v>33280</v>
      </c>
      <c r="I328" s="65">
        <f t="shared" ref="I328:I351" si="25">H328/D$335*100</f>
        <v>33.28</v>
      </c>
    </row>
    <row r="329" spans="1:11" ht="16.5" thickTop="1" thickBot="1" x14ac:dyDescent="0.3">
      <c r="B329" s="4" t="s">
        <v>38</v>
      </c>
      <c r="D329" s="4">
        <f>D328/D326*100</f>
        <v>71.339563862928344</v>
      </c>
      <c r="E329" s="38"/>
      <c r="F329" s="95">
        <f t="shared" ref="F329:F351" si="26">COUNTIF(K$2:K$600,G329)</f>
        <v>27</v>
      </c>
      <c r="G329" s="66" t="s">
        <v>58</v>
      </c>
      <c r="H329" s="68">
        <f>SUMIFS(I$2:I325,K$2:K325,G329)</f>
        <v>39520</v>
      </c>
      <c r="I329" s="65">
        <f t="shared" si="25"/>
        <v>39.519999999999996</v>
      </c>
    </row>
    <row r="330" spans="1:11" ht="16.5" thickTop="1" thickBot="1" x14ac:dyDescent="0.3">
      <c r="B330" s="4" t="s">
        <v>39</v>
      </c>
      <c r="D330" s="4">
        <f>1/D331*100</f>
        <v>55.28096853634591</v>
      </c>
      <c r="E330" s="38"/>
      <c r="F330" s="95">
        <f t="shared" si="26"/>
        <v>9</v>
      </c>
      <c r="G330" s="107" t="s">
        <v>98</v>
      </c>
      <c r="H330" s="68">
        <f>SUMIFS(I$2:I326,K$2:K326,G330)</f>
        <v>2880</v>
      </c>
      <c r="I330" s="65">
        <f t="shared" si="25"/>
        <v>2.88</v>
      </c>
    </row>
    <row r="331" spans="1:11" ht="16.5" thickTop="1" thickBot="1" x14ac:dyDescent="0.3">
      <c r="B331" s="4" t="s">
        <v>40</v>
      </c>
      <c r="D331" s="4">
        <f>SUM(C2:C650)/D326</f>
        <v>1.8089408099688487</v>
      </c>
      <c r="E331" s="38"/>
      <c r="F331" s="95">
        <f t="shared" si="26"/>
        <v>33</v>
      </c>
      <c r="G331" s="66" t="s">
        <v>52</v>
      </c>
      <c r="H331" s="68">
        <f>SUMIFS(I$2:I327,K$2:K327,G331)</f>
        <v>25640</v>
      </c>
      <c r="I331" s="65">
        <f t="shared" si="25"/>
        <v>25.64</v>
      </c>
    </row>
    <row r="332" spans="1:11" ht="16.5" thickTop="1" thickBot="1" x14ac:dyDescent="0.3">
      <c r="B332" s="4" t="s">
        <v>41</v>
      </c>
      <c r="D332" s="13">
        <f>D329-D330</f>
        <v>16.058595326582434</v>
      </c>
      <c r="E332" s="38"/>
      <c r="F332" s="95">
        <f t="shared" si="26"/>
        <v>7</v>
      </c>
      <c r="G332" s="37" t="s">
        <v>56</v>
      </c>
      <c r="H332" s="68">
        <f>SUMIFS(I$2:I328,K$2:K328,G332)</f>
        <v>-1480</v>
      </c>
      <c r="I332" s="65">
        <f t="shared" si="25"/>
        <v>-1.48</v>
      </c>
    </row>
    <row r="333" spans="1:11" ht="16.5" thickTop="1" thickBot="1" x14ac:dyDescent="0.3">
      <c r="B333" s="4" t="s">
        <v>42</v>
      </c>
      <c r="D333" s="13">
        <f>D340/1</f>
        <v>210.27999999999997</v>
      </c>
      <c r="E333" s="38"/>
      <c r="F333" s="95">
        <f t="shared" si="26"/>
        <v>55</v>
      </c>
      <c r="G333" s="107" t="s">
        <v>595</v>
      </c>
      <c r="H333" s="68">
        <f>SUMIFS(I$2:I329,K$2:K329,G333)</f>
        <v>-3440</v>
      </c>
      <c r="I333" s="65">
        <f t="shared" si="25"/>
        <v>-3.44</v>
      </c>
    </row>
    <row r="334" spans="1:11" ht="16.5" thickTop="1" thickBot="1" x14ac:dyDescent="0.3">
      <c r="D334" s="13"/>
      <c r="E334" s="38"/>
      <c r="F334" s="95">
        <f t="shared" si="26"/>
        <v>22</v>
      </c>
      <c r="G334" s="66" t="s">
        <v>66</v>
      </c>
      <c r="H334" s="68">
        <f>SUMIFS(I$2:I330,K$2:K330,G334)</f>
        <v>18400</v>
      </c>
      <c r="I334" s="65">
        <f t="shared" si="25"/>
        <v>18.399999999999999</v>
      </c>
    </row>
    <row r="335" spans="1:11" ht="20.25" thickTop="1" thickBot="1" x14ac:dyDescent="0.35">
      <c r="B335" s="4" t="s">
        <v>1017</v>
      </c>
      <c r="D335" s="16">
        <v>100000</v>
      </c>
      <c r="E335" s="38"/>
      <c r="F335" s="95">
        <f t="shared" si="26"/>
        <v>11</v>
      </c>
      <c r="G335" s="66" t="s">
        <v>702</v>
      </c>
      <c r="H335" s="68">
        <f>SUMIFS(I$2:I331,K$2:K331,G335)</f>
        <v>11800</v>
      </c>
      <c r="I335" s="65">
        <f t="shared" si="25"/>
        <v>11.799999999999999</v>
      </c>
    </row>
    <row r="336" spans="1:11" ht="16.5" thickTop="1" thickBot="1" x14ac:dyDescent="0.3">
      <c r="B336" s="4" t="s">
        <v>45</v>
      </c>
      <c r="D336" s="10">
        <f>D335/100</f>
        <v>1000</v>
      </c>
      <c r="E336" s="38"/>
      <c r="F336" s="95">
        <f t="shared" si="26"/>
        <v>21</v>
      </c>
      <c r="G336" s="66" t="s">
        <v>119</v>
      </c>
      <c r="H336" s="68">
        <f>SUMIFS(I$2:I332,K$2:K332,G336)</f>
        <v>14440</v>
      </c>
      <c r="I336" s="65">
        <f t="shared" si="25"/>
        <v>14.44</v>
      </c>
    </row>
    <row r="337" spans="2:9" ht="16.5" thickTop="1" thickBot="1" x14ac:dyDescent="0.3">
      <c r="B337" s="4" t="s">
        <v>1018</v>
      </c>
      <c r="D337" s="10">
        <f>D336*4</f>
        <v>4000</v>
      </c>
      <c r="E337" s="38"/>
      <c r="F337" s="95">
        <f t="shared" si="26"/>
        <v>10</v>
      </c>
      <c r="G337" s="66" t="s">
        <v>222</v>
      </c>
      <c r="H337" s="68">
        <f>SUMIFS(I$2:I333,K$2:K333,G337)</f>
        <v>11640</v>
      </c>
      <c r="I337" s="65">
        <f t="shared" si="25"/>
        <v>11.64</v>
      </c>
    </row>
    <row r="338" spans="2:9" ht="16.5" thickTop="1" thickBot="1" x14ac:dyDescent="0.3">
      <c r="B338" s="4" t="s">
        <v>1019</v>
      </c>
      <c r="D338" s="69">
        <f>D336*4</f>
        <v>4000</v>
      </c>
      <c r="E338" s="38"/>
      <c r="F338" s="95">
        <f t="shared" si="26"/>
        <v>4</v>
      </c>
      <c r="G338" s="67" t="s">
        <v>235</v>
      </c>
      <c r="H338" s="68">
        <f>SUMIFS(I$2:I334,K$2:K334,G338)</f>
        <v>11600</v>
      </c>
      <c r="I338" s="65">
        <f t="shared" si="25"/>
        <v>11.600000000000001</v>
      </c>
    </row>
    <row r="339" spans="2:9" ht="16.5" thickTop="1" thickBot="1" x14ac:dyDescent="0.3">
      <c r="B339" s="4" t="s">
        <v>46</v>
      </c>
      <c r="D339" s="10">
        <f>SUM(I2:I324)</f>
        <v>210280</v>
      </c>
      <c r="E339" s="38"/>
      <c r="F339" s="95">
        <f t="shared" si="26"/>
        <v>2</v>
      </c>
      <c r="G339" s="4" t="s">
        <v>1160</v>
      </c>
      <c r="H339" s="68">
        <f>SUMIFS(I$2:I335,K$2:K335,G339)</f>
        <v>7280</v>
      </c>
      <c r="I339" s="65">
        <f t="shared" si="25"/>
        <v>7.28</v>
      </c>
    </row>
    <row r="340" spans="2:9" ht="16.5" thickTop="1" thickBot="1" x14ac:dyDescent="0.3">
      <c r="B340" s="71" t="s">
        <v>47</v>
      </c>
      <c r="D340" s="4">
        <f>D339/D335*100</f>
        <v>210.27999999999997</v>
      </c>
      <c r="E340" s="38"/>
      <c r="F340" s="95">
        <f t="shared" si="26"/>
        <v>1</v>
      </c>
      <c r="G340" s="66" t="s">
        <v>1113</v>
      </c>
      <c r="H340" s="68">
        <f>SUMIFS(I$2:I336,K$2:K336,G340)</f>
        <v>2720</v>
      </c>
      <c r="I340" s="65">
        <f t="shared" si="25"/>
        <v>2.7199999999999998</v>
      </c>
    </row>
    <row r="341" spans="2:9" ht="16.5" thickTop="1" thickBot="1" x14ac:dyDescent="0.3">
      <c r="D341" s="10">
        <f>D340/11</f>
        <v>19.116363636363634</v>
      </c>
      <c r="E341" s="38"/>
      <c r="F341" s="95">
        <f>COUNTIF(K$2:K$600,G341)</f>
        <v>25</v>
      </c>
      <c r="G341" s="70" t="s">
        <v>54</v>
      </c>
      <c r="H341" s="68">
        <f>SUMIFS(I$2:I337,K$2:K337,G341)</f>
        <v>16280</v>
      </c>
      <c r="I341" s="65">
        <f t="shared" si="25"/>
        <v>16.28</v>
      </c>
    </row>
    <row r="342" spans="2:9" ht="16.5" thickTop="1" thickBot="1" x14ac:dyDescent="0.3">
      <c r="D342" s="10"/>
      <c r="E342" s="38"/>
      <c r="F342" s="95">
        <f t="shared" si="26"/>
        <v>0</v>
      </c>
      <c r="G342" s="76"/>
      <c r="H342" s="68">
        <f>SUMIFS(I$2:I338,K$2:K338,G342)</f>
        <v>0</v>
      </c>
      <c r="I342" s="65">
        <f t="shared" si="25"/>
        <v>0</v>
      </c>
    </row>
    <row r="343" spans="2:9" ht="16.5" thickTop="1" thickBot="1" x14ac:dyDescent="0.3">
      <c r="F343" s="95">
        <f t="shared" si="26"/>
        <v>0</v>
      </c>
      <c r="G343" s="94" t="s">
        <v>1162</v>
      </c>
      <c r="H343" s="68">
        <f>SUMIFS(I$2:I339,K$2:K339,G343)</f>
        <v>0</v>
      </c>
      <c r="I343" s="65">
        <f t="shared" si="25"/>
        <v>0</v>
      </c>
    </row>
    <row r="344" spans="2:9" ht="16.5" thickTop="1" thickBot="1" x14ac:dyDescent="0.3">
      <c r="F344" s="95">
        <f t="shared" si="26"/>
        <v>0</v>
      </c>
      <c r="G344" s="70" t="s">
        <v>671</v>
      </c>
      <c r="H344" s="68">
        <f>SUMIFS(I$2:I340,K$2:K340,G344)</f>
        <v>0</v>
      </c>
      <c r="I344" s="65">
        <f t="shared" si="25"/>
        <v>0</v>
      </c>
    </row>
    <row r="345" spans="2:9" ht="16.5" thickTop="1" thickBot="1" x14ac:dyDescent="0.3">
      <c r="F345" s="95">
        <f t="shared" si="26"/>
        <v>0</v>
      </c>
      <c r="G345" s="76" t="s">
        <v>650</v>
      </c>
      <c r="H345" s="68">
        <f>SUMIFS(I$2:I341,K$2:K341,G345)</f>
        <v>0</v>
      </c>
      <c r="I345" s="65">
        <f t="shared" si="25"/>
        <v>0</v>
      </c>
    </row>
    <row r="346" spans="2:9" ht="16.5" thickTop="1" thickBot="1" x14ac:dyDescent="0.3">
      <c r="F346" s="95">
        <f t="shared" si="26"/>
        <v>0</v>
      </c>
      <c r="G346" s="105" t="s">
        <v>17</v>
      </c>
      <c r="H346" s="68">
        <f>SUMIFS(I$2:I342,K$2:K342,G346)</f>
        <v>0</v>
      </c>
      <c r="I346" s="65">
        <f t="shared" si="25"/>
        <v>0</v>
      </c>
    </row>
    <row r="347" spans="2:9" ht="16.5" thickTop="1" thickBot="1" x14ac:dyDescent="0.3">
      <c r="F347" s="95">
        <f t="shared" si="26"/>
        <v>23</v>
      </c>
      <c r="G347" s="37" t="s">
        <v>16</v>
      </c>
      <c r="H347" s="68">
        <f>SUMIFS(I$2:I343,K$2:K343,G347)</f>
        <v>-2200</v>
      </c>
      <c r="I347" s="65">
        <f t="shared" si="25"/>
        <v>-2.1999999999999997</v>
      </c>
    </row>
    <row r="348" spans="2:9" ht="16.5" thickTop="1" thickBot="1" x14ac:dyDescent="0.3">
      <c r="F348" s="95">
        <f t="shared" si="26"/>
        <v>0</v>
      </c>
      <c r="G348" s="81" t="s">
        <v>555</v>
      </c>
      <c r="H348" s="68">
        <f>SUMIFS(I$2:I344,K$2:K344,G348)</f>
        <v>0</v>
      </c>
      <c r="I348" s="65">
        <f t="shared" si="25"/>
        <v>0</v>
      </c>
    </row>
    <row r="349" spans="2:9" ht="16.5" thickTop="1" thickBot="1" x14ac:dyDescent="0.3">
      <c r="F349" s="95">
        <f t="shared" si="26"/>
        <v>4</v>
      </c>
      <c r="G349" s="66" t="s">
        <v>89</v>
      </c>
      <c r="H349" s="68">
        <f>SUMIFS(I$2:I345,K$2:K345,G349)</f>
        <v>3120</v>
      </c>
      <c r="I349" s="65">
        <f t="shared" si="25"/>
        <v>3.1199999999999997</v>
      </c>
    </row>
    <row r="350" spans="2:9" ht="16.5" thickTop="1" thickBot="1" x14ac:dyDescent="0.3">
      <c r="F350" s="95">
        <f t="shared" si="26"/>
        <v>32</v>
      </c>
      <c r="G350" s="66" t="s">
        <v>542</v>
      </c>
      <c r="H350" s="68">
        <f>SUMIFS(I$2:I346,K$2:K346,G350)</f>
        <v>19200</v>
      </c>
      <c r="I350" s="65">
        <f t="shared" si="25"/>
        <v>19.2</v>
      </c>
    </row>
    <row r="351" spans="2:9" ht="16.5" thickTop="1" thickBot="1" x14ac:dyDescent="0.3">
      <c r="F351" s="95">
        <f t="shared" si="26"/>
        <v>0</v>
      </c>
      <c r="H351" s="68">
        <f>SUMIFS(I$2:I347,K$2:K347,G351)</f>
        <v>0</v>
      </c>
      <c r="I351" s="65">
        <f t="shared" si="25"/>
        <v>0</v>
      </c>
    </row>
    <row r="352" spans="2:9" ht="15.75" thickTop="1" x14ac:dyDescent="0.25">
      <c r="F352" s="4">
        <f>SUM(F328:F351)</f>
        <v>318</v>
      </c>
    </row>
  </sheetData>
  <conditionalFormatting sqref="H328:H351">
    <cfRule type="cellIs" dxfId="89" priority="73" operator="greaterThan">
      <formula>0</formula>
    </cfRule>
    <cfRule type="cellIs" dxfId="88" priority="74" operator="lessThan">
      <formula>0</formula>
    </cfRule>
  </conditionalFormatting>
  <conditionalFormatting sqref="I325">
    <cfRule type="cellIs" dxfId="87" priority="71" operator="lessThan">
      <formula>0</formula>
    </cfRule>
    <cfRule type="cellIs" dxfId="86" priority="72" operator="greaterThan">
      <formula>0</formula>
    </cfRule>
  </conditionalFormatting>
  <conditionalFormatting sqref="I2:I324">
    <cfRule type="cellIs" dxfId="85" priority="27" operator="lessThan">
      <formula>0</formula>
    </cfRule>
    <cfRule type="cellIs" dxfId="84" priority="2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2.11</v>
      </c>
      <c r="D2" s="77"/>
      <c r="E2" s="106" t="s">
        <v>1468</v>
      </c>
      <c r="F2" s="78">
        <v>0</v>
      </c>
      <c r="G2" s="78">
        <v>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99">
        <v>1.75</v>
      </c>
      <c r="E5" s="53" t="s">
        <v>33</v>
      </c>
      <c r="F5" s="10">
        <f>C5*D$48</f>
        <v>1750</v>
      </c>
      <c r="G5" s="10">
        <f t="shared" si="0"/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99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38" t="s">
        <v>102</v>
      </c>
    </row>
    <row r="8" spans="1:9" ht="15.75" x14ac:dyDescent="0.25">
      <c r="A8" s="6">
        <v>44687</v>
      </c>
      <c r="B8" t="s">
        <v>565</v>
      </c>
      <c r="C8" s="99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38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37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37">
        <v>1.5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>F15-D$48</f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37">
        <v>1.76</v>
      </c>
      <c r="E16" s="56" t="s">
        <v>33</v>
      </c>
      <c r="F16" s="10">
        <v>0</v>
      </c>
      <c r="G16" s="10">
        <f>(F16-D$48)</f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37">
        <v>1.47</v>
      </c>
      <c r="E17" s="56" t="s">
        <v>33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 s="37">
        <v>1.71</v>
      </c>
      <c r="E18" s="56" t="s">
        <v>33</v>
      </c>
      <c r="F18" s="10">
        <v>0</v>
      </c>
      <c r="G18" s="10">
        <f t="shared" si="0"/>
        <v>-1000</v>
      </c>
      <c r="H18" s="4" t="s">
        <v>29</v>
      </c>
      <c r="I18" s="4" t="s">
        <v>54</v>
      </c>
      <c r="J18" s="87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 s="4">
        <v>1.54</v>
      </c>
      <c r="E21" s="56" t="s">
        <v>1468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 s="4">
        <v>1.54</v>
      </c>
      <c r="E22" s="57" t="s">
        <v>1468</v>
      </c>
      <c r="F22" s="10">
        <f>C22*D$48</f>
        <v>1540</v>
      </c>
      <c r="G22" s="10">
        <f t="shared" si="0"/>
        <v>540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 s="4">
        <v>1.66</v>
      </c>
      <c r="E23" s="86" t="s">
        <v>1468</v>
      </c>
      <c r="F23" s="10">
        <v>0</v>
      </c>
      <c r="G23" s="10">
        <v>0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6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1.76</v>
      </c>
      <c r="D25" s="80"/>
      <c r="E25" s="109" t="s">
        <v>532</v>
      </c>
      <c r="F25" s="25">
        <v>0</v>
      </c>
      <c r="G25" s="78">
        <v>0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 s="37">
        <v>1.74</v>
      </c>
      <c r="E26" s="56" t="s">
        <v>33</v>
      </c>
      <c r="F26" s="25">
        <v>0</v>
      </c>
      <c r="G26" s="78">
        <f t="shared" ref="G26" si="1">(F26-D$48)/2</f>
        <v>-500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 s="37">
        <v>1.7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1.77</v>
      </c>
      <c r="D28" s="80"/>
      <c r="E28" s="109" t="s">
        <v>532</v>
      </c>
      <c r="F28" s="78">
        <f>C28*D$48</f>
        <v>1770</v>
      </c>
      <c r="G28" s="78">
        <f>F28-D$48</f>
        <v>770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1.69</v>
      </c>
      <c r="D29" s="80"/>
      <c r="E29" s="109" t="s">
        <v>532</v>
      </c>
      <c r="F29" s="78">
        <f>C29*D$48</f>
        <v>1690</v>
      </c>
      <c r="G29" s="78">
        <f>F29-D$48</f>
        <v>690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2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 s="43">
        <v>1.56</v>
      </c>
      <c r="E32" s="56" t="s">
        <v>33</v>
      </c>
      <c r="F32" s="10">
        <v>0</v>
      </c>
      <c r="G32" s="10">
        <f>(F32-D$48)/2</f>
        <v>-500</v>
      </c>
      <c r="H32" s="4" t="s">
        <v>23</v>
      </c>
      <c r="I32" s="4" t="s">
        <v>54</v>
      </c>
    </row>
    <row r="37" spans="2:4" x14ac:dyDescent="0.25">
      <c r="B37" s="4" t="s">
        <v>35</v>
      </c>
      <c r="D37" s="26">
        <f>COUNT(C2:C32)</f>
        <v>30</v>
      </c>
    </row>
    <row r="38" spans="2:4" x14ac:dyDescent="0.25">
      <c r="B38" s="4" t="s">
        <v>36</v>
      </c>
      <c r="D38" s="11">
        <v>12</v>
      </c>
    </row>
    <row r="39" spans="2:4" x14ac:dyDescent="0.25">
      <c r="B39" s="4" t="s">
        <v>37</v>
      </c>
      <c r="D39" s="13">
        <f>D37-D38</f>
        <v>18</v>
      </c>
    </row>
    <row r="40" spans="2:4" x14ac:dyDescent="0.25">
      <c r="B40" s="4" t="s">
        <v>38</v>
      </c>
      <c r="D40" s="4">
        <f>D39/D37*100</f>
        <v>60</v>
      </c>
    </row>
    <row r="41" spans="2:4" x14ac:dyDescent="0.25">
      <c r="B41" s="4" t="s">
        <v>39</v>
      </c>
      <c r="D41" s="4">
        <f>1/D42*100</f>
        <v>58.049535603715164</v>
      </c>
    </row>
    <row r="42" spans="2:4" x14ac:dyDescent="0.25">
      <c r="B42" s="4" t="s">
        <v>40</v>
      </c>
      <c r="D42" s="4">
        <f>SUM(C2:C32)/D37</f>
        <v>1.7226666666666668</v>
      </c>
    </row>
    <row r="43" spans="2:4" x14ac:dyDescent="0.25">
      <c r="B43" s="4" t="s">
        <v>41</v>
      </c>
      <c r="D43" s="13">
        <f>D40-D41</f>
        <v>1.9504643962848363</v>
      </c>
    </row>
    <row r="44" spans="2:4" x14ac:dyDescent="0.25">
      <c r="B44" s="4" t="s">
        <v>42</v>
      </c>
      <c r="D44" s="13">
        <f>D43/1</f>
        <v>1.9504643962848363</v>
      </c>
    </row>
    <row r="45" spans="2:4" ht="18.75" x14ac:dyDescent="0.3">
      <c r="B45" s="14" t="s">
        <v>43</v>
      </c>
      <c r="D45" s="15">
        <v>25000</v>
      </c>
    </row>
    <row r="46" spans="2:4" ht="18.75" x14ac:dyDescent="0.3">
      <c r="B46" s="4" t="s">
        <v>44</v>
      </c>
      <c r="D46" s="16">
        <v>25000</v>
      </c>
    </row>
    <row r="47" spans="2:4" x14ac:dyDescent="0.25">
      <c r="B47" s="4" t="s">
        <v>45</v>
      </c>
      <c r="D47" s="10">
        <f>D46/100</f>
        <v>250</v>
      </c>
    </row>
    <row r="48" spans="2:4" x14ac:dyDescent="0.25">
      <c r="B48" s="17" t="s">
        <v>948</v>
      </c>
      <c r="D48" s="18">
        <f>D47*4</f>
        <v>1000</v>
      </c>
    </row>
    <row r="49" spans="2:4" x14ac:dyDescent="0.25">
      <c r="B49" s="4" t="s">
        <v>46</v>
      </c>
      <c r="D49" s="25">
        <f>SUM(G2:G32)</f>
        <v>40</v>
      </c>
    </row>
    <row r="50" spans="2:4" x14ac:dyDescent="0.25">
      <c r="B50" s="19" t="s">
        <v>47</v>
      </c>
      <c r="C50" s="4">
        <f>D49/D46</f>
        <v>1.6000000000000001E-3</v>
      </c>
      <c r="D50" s="38">
        <f>D49/D45*100</f>
        <v>0.16</v>
      </c>
    </row>
    <row r="51" spans="2:4" x14ac:dyDescent="0.25">
      <c r="B51" s="4"/>
      <c r="D51" s="38"/>
    </row>
  </sheetData>
  <conditionalFormatting sqref="G2:G17 G19:G23 G25:G32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8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4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1279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6" t="s">
        <v>1279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1280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6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6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7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948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C86" workbookViewId="0">
      <selection activeCell="O106" sqref="O106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48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7" t="s">
        <v>601</v>
      </c>
      <c r="O25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48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48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5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48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48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5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5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5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5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5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5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5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5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5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>
        <v>1.67</v>
      </c>
    </row>
    <row r="106" spans="1:15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  <c r="O106">
        <v>1.9</v>
      </c>
    </row>
    <row r="107" spans="1:15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5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>
        <v>2.16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18" sqref="A11:I18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F2-D$33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2">
        <v>2.1</v>
      </c>
      <c r="D3" s="77" t="s">
        <v>15</v>
      </c>
      <c r="E3" s="83" t="s">
        <v>1468</v>
      </c>
      <c r="F3" s="84">
        <f>C3*D$33</f>
        <v>2100</v>
      </c>
      <c r="G3" s="84">
        <f>(F3-D$33)</f>
        <v>1100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2">
        <v>1.85</v>
      </c>
      <c r="D4" s="77" t="s">
        <v>15</v>
      </c>
      <c r="E4" s="101" t="s">
        <v>1468</v>
      </c>
      <c r="F4" s="84">
        <v>0</v>
      </c>
      <c r="G4" s="59">
        <v>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1.49</v>
      </c>
      <c r="D5" s="51" t="s">
        <v>15</v>
      </c>
      <c r="E5" s="33" t="s">
        <v>532</v>
      </c>
      <c r="F5" s="59">
        <v>0</v>
      </c>
      <c r="G5" s="59">
        <v>0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2">
        <v>1.61</v>
      </c>
      <c r="D6" s="77" t="s">
        <v>15</v>
      </c>
      <c r="E6" s="83" t="s">
        <v>1468</v>
      </c>
      <c r="F6" s="84">
        <f>C6*D$33</f>
        <v>1610</v>
      </c>
      <c r="G6" s="59">
        <f>(F6-D$33)</f>
        <v>610</v>
      </c>
      <c r="H6" s="82" t="s">
        <v>313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F7-D$33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C8" s="33">
        <v>2</v>
      </c>
      <c r="D8" s="51" t="s">
        <v>15</v>
      </c>
      <c r="E8" s="42" t="s">
        <v>34</v>
      </c>
      <c r="F8" s="59">
        <f>C8*D$33</f>
        <v>2000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2.04</v>
      </c>
      <c r="D9" s="51" t="s">
        <v>15</v>
      </c>
      <c r="E9" s="11" t="s">
        <v>1468</v>
      </c>
      <c r="F9" s="59"/>
      <c r="G9" s="59">
        <f>F9-D$33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C10*D$33</f>
        <v>2000</v>
      </c>
      <c r="G10" s="59">
        <f>F10-D$33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1.59</v>
      </c>
      <c r="D11" s="51" t="s">
        <v>15</v>
      </c>
      <c r="E11" s="33" t="s">
        <v>532</v>
      </c>
      <c r="F11" s="59">
        <f>C11*D$33</f>
        <v>1590</v>
      </c>
      <c r="G11" s="59">
        <f>F11-D$33</f>
        <v>590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1.63</v>
      </c>
      <c r="D12" s="51" t="s">
        <v>15</v>
      </c>
      <c r="E12" s="33" t="s">
        <v>532</v>
      </c>
      <c r="F12" s="59">
        <v>0</v>
      </c>
      <c r="G12" s="59">
        <f>F12-D$33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1.68</v>
      </c>
      <c r="D13" s="51" t="s">
        <v>15</v>
      </c>
      <c r="E13" s="33" t="s">
        <v>532</v>
      </c>
      <c r="F13" s="59">
        <f>C13*D$33</f>
        <v>1680</v>
      </c>
      <c r="G13" s="59">
        <f>(F13-D$33)</f>
        <v>680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1.47</v>
      </c>
      <c r="D14" s="51" t="s">
        <v>15</v>
      </c>
      <c r="E14" s="33" t="s">
        <v>532</v>
      </c>
      <c r="F14" s="59">
        <v>0</v>
      </c>
      <c r="G14" s="59">
        <v>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2.23</v>
      </c>
      <c r="D15" s="51" t="s">
        <v>15</v>
      </c>
      <c r="E15" s="13" t="s">
        <v>1468</v>
      </c>
      <c r="F15" s="59">
        <f>C15*D$33</f>
        <v>2230</v>
      </c>
      <c r="G15" s="59">
        <f>F15-D$33</f>
        <v>1230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1.72</v>
      </c>
      <c r="D16" s="51" t="s">
        <v>15</v>
      </c>
      <c r="E16" s="13" t="s">
        <v>1468</v>
      </c>
      <c r="F16" s="59">
        <f>C16*D$33</f>
        <v>1720</v>
      </c>
      <c r="G16" s="59">
        <f>F16-D$33</f>
        <v>720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1.66</v>
      </c>
      <c r="D17" s="51" t="s">
        <v>15</v>
      </c>
      <c r="E17" s="33" t="s">
        <v>532</v>
      </c>
      <c r="F17" s="59">
        <v>0</v>
      </c>
      <c r="G17" s="59">
        <v>0</v>
      </c>
      <c r="H17" s="33" t="s">
        <v>21</v>
      </c>
      <c r="I17" s="38" t="s">
        <v>595</v>
      </c>
    </row>
    <row r="18" spans="1:9" ht="15.75" x14ac:dyDescent="0.25">
      <c r="A18" s="6">
        <v>44741</v>
      </c>
      <c r="B18" s="81" t="s">
        <v>759</v>
      </c>
      <c r="C18" s="33">
        <v>2.0299999999999998</v>
      </c>
      <c r="D18" s="51" t="s">
        <v>15</v>
      </c>
      <c r="E18" s="13" t="s">
        <v>1468</v>
      </c>
      <c r="F18" s="59">
        <v>0</v>
      </c>
      <c r="G18" s="59">
        <v>0</v>
      </c>
      <c r="H18" s="33" t="s">
        <v>21</v>
      </c>
      <c r="I18" s="4" t="s">
        <v>628</v>
      </c>
    </row>
    <row r="22" spans="1:9" x14ac:dyDescent="0.25">
      <c r="B22" s="4" t="s">
        <v>35</v>
      </c>
      <c r="C22" s="4"/>
      <c r="D22" s="26">
        <f>COUNT(C2:C18)</f>
        <v>17</v>
      </c>
    </row>
    <row r="23" spans="1:9" x14ac:dyDescent="0.25">
      <c r="B23" s="4" t="s">
        <v>36</v>
      </c>
      <c r="C23" s="4"/>
      <c r="D23" s="11">
        <v>4</v>
      </c>
    </row>
    <row r="24" spans="1:9" x14ac:dyDescent="0.25">
      <c r="B24" s="4" t="s">
        <v>37</v>
      </c>
      <c r="C24" s="4"/>
      <c r="D24" s="13">
        <f>D22-D23</f>
        <v>13</v>
      </c>
    </row>
    <row r="25" spans="1:9" x14ac:dyDescent="0.25">
      <c r="B25" s="4" t="s">
        <v>38</v>
      </c>
      <c r="C25" s="4"/>
      <c r="D25" s="4">
        <f>D24/D22*100</f>
        <v>76.470588235294116</v>
      </c>
    </row>
    <row r="26" spans="1:9" x14ac:dyDescent="0.25">
      <c r="B26" s="4" t="s">
        <v>39</v>
      </c>
      <c r="C26" s="4"/>
      <c r="D26" s="4">
        <f>1/D27*100</f>
        <v>54.785691266516281</v>
      </c>
    </row>
    <row r="27" spans="1:9" x14ac:dyDescent="0.25">
      <c r="B27" s="4" t="s">
        <v>40</v>
      </c>
      <c r="C27" s="4"/>
      <c r="D27" s="4">
        <f>SUM(C2:C18)/D22</f>
        <v>1.8252941176470587</v>
      </c>
    </row>
    <row r="28" spans="1:9" x14ac:dyDescent="0.25">
      <c r="B28" s="4" t="s">
        <v>41</v>
      </c>
      <c r="C28" s="4"/>
      <c r="D28" s="13">
        <f>D25-D26</f>
        <v>21.684896968777835</v>
      </c>
    </row>
    <row r="29" spans="1:9" x14ac:dyDescent="0.25">
      <c r="B29" s="4" t="s">
        <v>42</v>
      </c>
      <c r="C29" s="4"/>
      <c r="D29" s="13">
        <f>D28/1</f>
        <v>21.684896968777835</v>
      </c>
    </row>
    <row r="30" spans="1:9" ht="18.75" x14ac:dyDescent="0.3">
      <c r="B30" s="14" t="s">
        <v>43</v>
      </c>
      <c r="C30" s="4"/>
      <c r="D30" s="15">
        <v>25000</v>
      </c>
    </row>
    <row r="31" spans="1:9" ht="18.75" x14ac:dyDescent="0.3">
      <c r="B31" s="4" t="s">
        <v>44</v>
      </c>
      <c r="C31" s="4"/>
      <c r="D31" s="16">
        <v>25000</v>
      </c>
    </row>
    <row r="32" spans="1:9" x14ac:dyDescent="0.25">
      <c r="B32" s="4" t="s">
        <v>45</v>
      </c>
      <c r="C32" s="4"/>
      <c r="D32" s="10">
        <f>D31/100</f>
        <v>250</v>
      </c>
    </row>
    <row r="33" spans="2:4" x14ac:dyDescent="0.25">
      <c r="B33" s="17" t="s">
        <v>948</v>
      </c>
      <c r="C33" s="4"/>
      <c r="D33" s="18">
        <f>D32*4</f>
        <v>1000</v>
      </c>
    </row>
    <row r="34" spans="2:4" x14ac:dyDescent="0.25">
      <c r="B34" s="4" t="s">
        <v>46</v>
      </c>
      <c r="C34" s="4"/>
      <c r="D34" s="25">
        <f>SUM(G2:G18)</f>
        <v>1930</v>
      </c>
    </row>
    <row r="35" spans="2:4" x14ac:dyDescent="0.25">
      <c r="B35" s="19" t="s">
        <v>47</v>
      </c>
      <c r="C35" s="4">
        <f>D34/D31</f>
        <v>7.7200000000000005E-2</v>
      </c>
      <c r="D35" s="38">
        <f>D34/D30*100</f>
        <v>7.7200000000000006</v>
      </c>
    </row>
  </sheetData>
  <conditionalFormatting sqref="G2:G1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opLeftCell="B131" workbookViewId="0">
      <selection activeCell="O131" sqref="O13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5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>
        <v>1.8</v>
      </c>
    </row>
    <row r="114" spans="1:15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>
        <v>1.5</v>
      </c>
    </row>
    <row r="115" spans="1:15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5" x14ac:dyDescent="0.25">
      <c r="A116" s="6">
        <v>44765</v>
      </c>
      <c r="B116" t="s">
        <v>871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  <c r="O116">
        <v>1.8</v>
      </c>
    </row>
    <row r="117" spans="1:15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>
        <v>1.64</v>
      </c>
    </row>
    <row r="118" spans="1:15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5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1012</v>
      </c>
      <c r="M119" s="4">
        <v>57</v>
      </c>
      <c r="N119" s="4" t="s">
        <v>601</v>
      </c>
      <c r="O119">
        <v>2.3199999999999998</v>
      </c>
    </row>
    <row r="120" spans="1:15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5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>
        <v>1.43</v>
      </c>
    </row>
    <row r="122" spans="1:15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>
        <v>1.45</v>
      </c>
    </row>
    <row r="123" spans="1:15" x14ac:dyDescent="0.25">
      <c r="A123" s="6">
        <v>44766</v>
      </c>
      <c r="B123" t="s">
        <v>1022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5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5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5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>
        <v>2.2799999999999998</v>
      </c>
    </row>
    <row r="127" spans="1:15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5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5" t="s">
        <v>25</v>
      </c>
      <c r="M129" s="4">
        <v>64</v>
      </c>
      <c r="N129" s="38" t="s">
        <v>628</v>
      </c>
      <c r="O129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</row>
    <row r="137" spans="1:15" x14ac:dyDescent="0.25">
      <c r="A137" s="6">
        <v>44772</v>
      </c>
      <c r="B137" t="s">
        <v>1023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5" x14ac:dyDescent="0.25">
      <c r="A148" s="6">
        <v>44772</v>
      </c>
      <c r="B148" t="s">
        <v>1024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5" x14ac:dyDescent="0.25">
      <c r="A153" s="6">
        <v>44773</v>
      </c>
      <c r="B153" t="s">
        <v>1025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5" x14ac:dyDescent="0.25">
      <c r="C159" s="38"/>
      <c r="D159" s="38"/>
      <c r="E159" s="38"/>
      <c r="F159" s="38"/>
      <c r="G159" s="38"/>
      <c r="H159" s="38"/>
      <c r="I159" s="38"/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781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793</v>
      </c>
      <c r="C3" s="102">
        <v>1.68</v>
      </c>
      <c r="D3" s="51" t="s">
        <v>15</v>
      </c>
      <c r="E3" s="33" t="s">
        <v>532</v>
      </c>
      <c r="F3" s="59">
        <v>0</v>
      </c>
      <c r="G3" s="59">
        <f>(F3-D$47)</f>
        <v>-1000</v>
      </c>
      <c r="H3" s="33" t="s">
        <v>23</v>
      </c>
      <c r="I3" s="38" t="s">
        <v>595</v>
      </c>
    </row>
    <row r="4" spans="1:10" ht="15.75" x14ac:dyDescent="0.25">
      <c r="A4" s="6">
        <v>44746</v>
      </c>
      <c r="B4" t="s">
        <v>798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807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829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819</v>
      </c>
      <c r="C7" s="33">
        <v>1.59</v>
      </c>
      <c r="D7" s="51" t="s">
        <v>15</v>
      </c>
      <c r="E7" s="33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826</v>
      </c>
      <c r="C8" s="33">
        <v>1.7</v>
      </c>
      <c r="D8" s="51" t="s">
        <v>15</v>
      </c>
      <c r="E8" s="33" t="s">
        <v>532</v>
      </c>
      <c r="F8" s="59">
        <f>C8*D$47</f>
        <v>1700</v>
      </c>
      <c r="G8" s="59">
        <f t="shared" si="0"/>
        <v>700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827</v>
      </c>
      <c r="C9" s="33">
        <v>1.57</v>
      </c>
      <c r="D9" s="51" t="s">
        <v>15</v>
      </c>
      <c r="E9" s="33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832</v>
      </c>
      <c r="C10" s="33">
        <v>1.68</v>
      </c>
      <c r="D10" s="51" t="s">
        <v>15</v>
      </c>
      <c r="E10" s="33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7"/>
    </row>
    <row r="11" spans="1:10" ht="15.75" x14ac:dyDescent="0.25">
      <c r="A11" s="6">
        <v>44758</v>
      </c>
      <c r="B11" t="s">
        <v>840</v>
      </c>
      <c r="C11" s="33">
        <v>1.81</v>
      </c>
      <c r="D11" s="51" t="s">
        <v>15</v>
      </c>
      <c r="E11" s="11" t="s">
        <v>1468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847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848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857</v>
      </c>
      <c r="C14" s="33">
        <v>2.04</v>
      </c>
      <c r="D14" s="51" t="s">
        <v>15</v>
      </c>
      <c r="E14" s="13" t="s">
        <v>1468</v>
      </c>
      <c r="F14" s="59">
        <f>C14*D$47</f>
        <v>2040</v>
      </c>
      <c r="G14" s="59">
        <f t="shared" si="0"/>
        <v>1040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861</v>
      </c>
      <c r="C15" s="33">
        <v>2.0099999999999998</v>
      </c>
      <c r="D15" s="51" t="s">
        <v>15</v>
      </c>
      <c r="E15" s="11" t="s">
        <v>1468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862</v>
      </c>
      <c r="C16" s="33">
        <v>1.67</v>
      </c>
      <c r="D16" s="51" t="s">
        <v>15</v>
      </c>
      <c r="E16" s="33" t="s">
        <v>532</v>
      </c>
      <c r="F16" s="59">
        <f>C16*D$47</f>
        <v>1670</v>
      </c>
      <c r="G16" s="59">
        <f t="shared" si="0"/>
        <v>670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863</v>
      </c>
      <c r="C17" s="33">
        <v>1.93</v>
      </c>
      <c r="D17" s="51" t="s">
        <v>15</v>
      </c>
      <c r="E17" s="11" t="s">
        <v>1468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866</v>
      </c>
      <c r="C18" s="33">
        <v>1.64</v>
      </c>
      <c r="D18" s="51" t="s">
        <v>15</v>
      </c>
      <c r="E18" s="33" t="s">
        <v>532</v>
      </c>
      <c r="F18" s="59">
        <f>C18*D$47</f>
        <v>1640</v>
      </c>
      <c r="G18" s="59">
        <f t="shared" si="0"/>
        <v>640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867</v>
      </c>
      <c r="C19" s="33">
        <v>1.93</v>
      </c>
      <c r="D19" s="51" t="s">
        <v>15</v>
      </c>
      <c r="E19" s="13" t="s">
        <v>1468</v>
      </c>
      <c r="F19" s="59">
        <f>C19*D$47</f>
        <v>1930</v>
      </c>
      <c r="G19" s="59">
        <f t="shared" si="0"/>
        <v>930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868</v>
      </c>
      <c r="C20" s="33">
        <v>1.81</v>
      </c>
      <c r="D20" s="51" t="s">
        <v>15</v>
      </c>
      <c r="E20" s="11" t="s">
        <v>1468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871</v>
      </c>
      <c r="C21" s="33">
        <v>2.13</v>
      </c>
      <c r="D21" s="51" t="s">
        <v>15</v>
      </c>
      <c r="E21" s="13" t="s">
        <v>1468</v>
      </c>
      <c r="F21" s="59">
        <f>C21*D$47</f>
        <v>2130</v>
      </c>
      <c r="G21" s="59">
        <f t="shared" si="0"/>
        <v>1130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884</v>
      </c>
      <c r="C22" s="33">
        <v>1.98</v>
      </c>
      <c r="D22" s="51" t="s">
        <v>15</v>
      </c>
      <c r="E22" s="11" t="s">
        <v>1468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886</v>
      </c>
      <c r="C23" s="33">
        <v>1.51</v>
      </c>
      <c r="D23" s="51" t="s">
        <v>15</v>
      </c>
      <c r="E23" s="33" t="s">
        <v>532</v>
      </c>
      <c r="F23" s="59">
        <f>C23*D$47</f>
        <v>1510</v>
      </c>
      <c r="G23" s="59">
        <f t="shared" si="0"/>
        <v>510</v>
      </c>
      <c r="H23" s="4" t="s">
        <v>1012</v>
      </c>
      <c r="I23" s="4" t="s">
        <v>601</v>
      </c>
    </row>
    <row r="24" spans="1:9" ht="15.75" x14ac:dyDescent="0.25">
      <c r="A24" s="6">
        <v>44766</v>
      </c>
      <c r="B24" s="48" t="s">
        <v>888</v>
      </c>
      <c r="C24" s="33">
        <v>1.64</v>
      </c>
      <c r="D24" s="51" t="s">
        <v>15</v>
      </c>
      <c r="E24" s="33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889</v>
      </c>
      <c r="C25" s="33">
        <v>2.11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892</v>
      </c>
      <c r="C26" s="102">
        <v>1.84</v>
      </c>
      <c r="D26" s="51" t="s">
        <v>15</v>
      </c>
      <c r="E26" s="33" t="s">
        <v>532</v>
      </c>
      <c r="F26" s="59">
        <f>C26*D$47</f>
        <v>1840</v>
      </c>
      <c r="G26" s="59">
        <f>F26-D$47</f>
        <v>840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895</v>
      </c>
      <c r="C27" s="33">
        <v>2.09</v>
      </c>
      <c r="D27" s="51" t="s">
        <v>15</v>
      </c>
      <c r="E27" s="13" t="s">
        <v>1468</v>
      </c>
      <c r="F27" s="59">
        <f>C27*D$47</f>
        <v>2090</v>
      </c>
      <c r="G27" s="59">
        <f>F27-D$47</f>
        <v>1090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899</v>
      </c>
      <c r="C28" s="33">
        <v>2.0699999999999998</v>
      </c>
      <c r="D28" s="51" t="s">
        <v>15</v>
      </c>
      <c r="E28" s="11" t="s">
        <v>1468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903</v>
      </c>
      <c r="C29" s="33">
        <v>1.68</v>
      </c>
      <c r="D29" s="51" t="s">
        <v>15</v>
      </c>
      <c r="E29" s="33" t="s">
        <v>532</v>
      </c>
      <c r="F29" s="59">
        <f>C29*D$47</f>
        <v>1680</v>
      </c>
      <c r="G29" s="59">
        <f>F29-D$47</f>
        <v>680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905</v>
      </c>
      <c r="C30" s="33">
        <v>1.97</v>
      </c>
      <c r="D30" s="51" t="s">
        <v>15</v>
      </c>
      <c r="E30" s="13" t="s">
        <v>1468</v>
      </c>
      <c r="F30" s="59">
        <f>C30*D$47</f>
        <v>1970</v>
      </c>
      <c r="G30" s="59">
        <f>F30-D$47</f>
        <v>970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907</v>
      </c>
      <c r="C31" s="33">
        <v>2.08</v>
      </c>
      <c r="D31" s="51" t="s">
        <v>15</v>
      </c>
      <c r="E31" s="42" t="s">
        <v>1468</v>
      </c>
      <c r="F31" s="59">
        <v>0</v>
      </c>
      <c r="G31" s="59">
        <v>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908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909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916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15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18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54.54545454545454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53.354890864995966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1.874242424242424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1.190563680458574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1.190563680458574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-920</v>
      </c>
      <c r="E48" s="33"/>
      <c r="F48" s="34"/>
    </row>
    <row r="49" spans="2:6" x14ac:dyDescent="0.25">
      <c r="B49" s="19" t="s">
        <v>47</v>
      </c>
      <c r="C49" s="4">
        <f>D48/D45</f>
        <v>-3.6799999999999999E-2</v>
      </c>
      <c r="D49" s="38">
        <f>D48/D44*100</f>
        <v>-3.6799999999999997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87" workbookViewId="0">
      <selection activeCell="G75" sqref="G75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1020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</row>
    <row r="15" spans="1:14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1021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949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950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</row>
    <row r="28" spans="1:14" x14ac:dyDescent="0.25">
      <c r="A28" s="6">
        <v>44785</v>
      </c>
      <c r="B28" t="s">
        <v>951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</row>
    <row r="29" spans="1:14" x14ac:dyDescent="0.25">
      <c r="A29" s="6">
        <v>44786</v>
      </c>
      <c r="B29" t="s">
        <v>952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953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954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955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956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957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958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959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960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961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962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964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965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966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967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968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969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970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971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972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</row>
    <row r="52" spans="1:14" x14ac:dyDescent="0.25">
      <c r="A52" s="6">
        <v>44791</v>
      </c>
      <c r="B52" t="s">
        <v>974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975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976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</row>
    <row r="55" spans="1:14" x14ac:dyDescent="0.25">
      <c r="A55" s="6">
        <v>44793</v>
      </c>
      <c r="B55" t="s">
        <v>977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978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979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980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981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982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983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984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985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986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987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988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989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990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</row>
    <row r="69" spans="1:14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991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992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</row>
    <row r="72" spans="1:14" x14ac:dyDescent="0.25">
      <c r="A72" s="6">
        <v>44799</v>
      </c>
      <c r="B72" t="s">
        <v>993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994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</row>
    <row r="74" spans="1:14" x14ac:dyDescent="0.25">
      <c r="A74" s="6">
        <v>44800</v>
      </c>
      <c r="B74" t="s">
        <v>995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996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997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998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999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1000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1001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1002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1003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1004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1005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1006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1007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1008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1009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1010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</row>
    <row r="90" spans="1:14" x14ac:dyDescent="0.25">
      <c r="A90" s="6">
        <v>44801</v>
      </c>
      <c r="B90" t="s">
        <v>1011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1002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1034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1035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1036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1037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1038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1039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1040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1041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1042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1043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1026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1027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1028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1029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1030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1031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1032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1033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12" workbookViewId="0">
      <selection activeCell="E58" sqref="E5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22" t="s">
        <v>924</v>
      </c>
      <c r="C2" s="33">
        <v>2.2599999999999998</v>
      </c>
      <c r="D2" s="51" t="s">
        <v>15</v>
      </c>
      <c r="E2" s="13" t="s">
        <v>1468</v>
      </c>
      <c r="F2" s="59">
        <f>C2*D$57</f>
        <v>2260</v>
      </c>
      <c r="G2" s="59">
        <f t="shared" ref="G2:G8" si="0">F2-D$57</f>
        <v>1260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926</v>
      </c>
      <c r="C3" s="33">
        <v>1.66</v>
      </c>
      <c r="D3" s="51" t="s">
        <v>15</v>
      </c>
      <c r="E3" s="13" t="s">
        <v>1468</v>
      </c>
      <c r="F3" s="59">
        <f>C3*D$57</f>
        <v>1660</v>
      </c>
      <c r="G3" s="59">
        <f t="shared" si="0"/>
        <v>660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927</v>
      </c>
      <c r="C4" s="33">
        <v>1.83</v>
      </c>
      <c r="D4" s="51" t="s">
        <v>15</v>
      </c>
      <c r="E4" s="11" t="s">
        <v>1468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931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934</v>
      </c>
      <c r="C6" s="33">
        <v>1.55</v>
      </c>
      <c r="D6" s="51" t="s">
        <v>15</v>
      </c>
      <c r="E6" s="13" t="s">
        <v>1468</v>
      </c>
      <c r="F6" s="59">
        <f>C6*D$57</f>
        <v>1550</v>
      </c>
      <c r="G6" s="59">
        <f t="shared" si="0"/>
        <v>550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936</v>
      </c>
      <c r="C7" s="33">
        <v>1.58</v>
      </c>
      <c r="D7" s="51" t="s">
        <v>15</v>
      </c>
      <c r="E7" s="13" t="s">
        <v>1468</v>
      </c>
      <c r="F7" s="59">
        <f>C7*D$57</f>
        <v>1580</v>
      </c>
      <c r="G7" s="59">
        <f t="shared" si="0"/>
        <v>580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937</v>
      </c>
      <c r="C8" s="102">
        <v>1.56</v>
      </c>
      <c r="D8" s="51" t="s">
        <v>15</v>
      </c>
      <c r="E8" s="13" t="s">
        <v>33</v>
      </c>
      <c r="F8" s="59">
        <f>C8*D$57</f>
        <v>1560</v>
      </c>
      <c r="G8" s="59">
        <f t="shared" si="0"/>
        <v>560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943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1026</v>
      </c>
      <c r="C10" s="33">
        <v>2.11</v>
      </c>
      <c r="D10" s="51" t="s">
        <v>15</v>
      </c>
      <c r="E10" s="11" t="s">
        <v>1468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1027</v>
      </c>
      <c r="C11" s="4">
        <v>2.1800000000000002</v>
      </c>
      <c r="D11" s="51" t="s">
        <v>15</v>
      </c>
      <c r="E11" s="13" t="s">
        <v>1468</v>
      </c>
      <c r="F11" s="59">
        <f>C11*D$57</f>
        <v>2180</v>
      </c>
      <c r="G11" s="59">
        <f t="shared" si="1"/>
        <v>1180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1028</v>
      </c>
      <c r="C12" s="4">
        <v>2</v>
      </c>
      <c r="D12" s="51" t="s">
        <v>15</v>
      </c>
      <c r="E12" s="11" t="s">
        <v>1468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1029</v>
      </c>
      <c r="C13" s="4">
        <v>1.92</v>
      </c>
      <c r="D13" s="51" t="s">
        <v>15</v>
      </c>
      <c r="E13" s="13" t="s">
        <v>1468</v>
      </c>
      <c r="F13" s="59">
        <f t="shared" ref="F13:F20" si="2">C13*D$57</f>
        <v>1920</v>
      </c>
      <c r="G13" s="59">
        <f t="shared" si="1"/>
        <v>920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951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952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954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956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1031</v>
      </c>
      <c r="C18" s="33">
        <v>2</v>
      </c>
      <c r="D18" s="51" t="s">
        <v>15</v>
      </c>
      <c r="E18" s="13" t="s">
        <v>1468</v>
      </c>
      <c r="F18" s="59">
        <f t="shared" si="2"/>
        <v>2000</v>
      </c>
      <c r="G18" s="59">
        <f t="shared" si="1"/>
        <v>1000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966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1032</v>
      </c>
      <c r="C20" s="33">
        <v>2.1</v>
      </c>
      <c r="D20" s="51" t="s">
        <v>15</v>
      </c>
      <c r="E20" s="13" t="s">
        <v>1468</v>
      </c>
      <c r="F20" s="59">
        <f t="shared" si="2"/>
        <v>2100</v>
      </c>
      <c r="G20" s="59">
        <f t="shared" si="1"/>
        <v>1100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975</v>
      </c>
      <c r="C21" s="102">
        <v>1.67</v>
      </c>
      <c r="D21" s="51" t="s">
        <v>15</v>
      </c>
      <c r="E21" s="11" t="s">
        <v>33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977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983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986</v>
      </c>
      <c r="C24" s="33">
        <v>1.78</v>
      </c>
      <c r="D24" s="51" t="s">
        <v>15</v>
      </c>
      <c r="E24" s="13" t="s">
        <v>1468</v>
      </c>
      <c r="F24" s="59">
        <f>C24*D$57</f>
        <v>1780</v>
      </c>
      <c r="G24" s="59">
        <f t="shared" si="1"/>
        <v>780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996</v>
      </c>
      <c r="C25" s="33">
        <v>1.7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998</v>
      </c>
      <c r="C26" s="102">
        <v>1.88</v>
      </c>
      <c r="D26" s="51" t="s">
        <v>15</v>
      </c>
      <c r="E26" s="13" t="s">
        <v>33</v>
      </c>
      <c r="F26" s="59">
        <f>C26*D$57</f>
        <v>1880</v>
      </c>
      <c r="G26" s="59">
        <f>F26-D$57</f>
        <v>880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1001</v>
      </c>
      <c r="C27" s="33">
        <v>1.49</v>
      </c>
      <c r="D27" s="51" t="s">
        <v>15</v>
      </c>
      <c r="E27" s="11" t="s">
        <v>1468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1009</v>
      </c>
      <c r="C28" s="33">
        <v>1.7</v>
      </c>
      <c r="D28" s="51" t="s">
        <v>15</v>
      </c>
      <c r="E28" s="42" t="s">
        <v>1468</v>
      </c>
      <c r="F28" s="59">
        <v>0</v>
      </c>
      <c r="G28" s="59">
        <v>0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1037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37" t="s">
        <v>56</v>
      </c>
    </row>
    <row r="30" spans="1:9" ht="15.75" x14ac:dyDescent="0.25">
      <c r="A30" s="6">
        <v>44804</v>
      </c>
      <c r="B30" s="4" t="s">
        <v>1041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1043</v>
      </c>
      <c r="C31" s="33">
        <v>1.48</v>
      </c>
      <c r="D31" s="51" t="s">
        <v>15</v>
      </c>
      <c r="E31" s="13" t="s">
        <v>1468</v>
      </c>
      <c r="F31" s="59">
        <f>C31*D$57</f>
        <v>1480</v>
      </c>
      <c r="G31" s="59">
        <f>(F31-D$57)</f>
        <v>480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54.266467065868241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1.8427586206896558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21.595601899648997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21.595601899648997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948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10090</v>
      </c>
      <c r="E58" s="33"/>
      <c r="F58" s="34"/>
    </row>
    <row r="59" spans="2:8" x14ac:dyDescent="0.25">
      <c r="B59" s="19" t="s">
        <v>47</v>
      </c>
      <c r="C59" s="4">
        <f>D58/D55</f>
        <v>0.40360000000000001</v>
      </c>
      <c r="D59" s="38">
        <f>D58/D54*100</f>
        <v>40.36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1" workbookViewId="0">
      <selection activeCell="F100" sqref="F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1044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1045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1046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1047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1048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1049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1050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1051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5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1052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1053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1054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1055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1056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1057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1058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1059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1060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1061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1062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1063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1064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1065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1066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1067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1068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1069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1070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1071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1072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1073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1075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1076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1077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1012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1078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1079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1080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1081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5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1082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1083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1084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1085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1086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1087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1088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1089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1090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1091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1092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1093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1094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1095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1096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1012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1097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1098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1099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1100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1101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1102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1103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1104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1105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1106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1107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1108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1109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1110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1111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1112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1113</v>
      </c>
    </row>
    <row r="72" spans="1:14" x14ac:dyDescent="0.25">
      <c r="A72" s="61">
        <v>44822</v>
      </c>
      <c r="B72" s="4" t="s">
        <v>1114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1115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1116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1117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1118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1119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1120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1121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1122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1123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1124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1125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1126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1127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1128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1129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1130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1131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1132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1133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1134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1135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1136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1137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1138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1139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1140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1141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1142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1143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6"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1045</v>
      </c>
      <c r="C2" s="88">
        <v>1.93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1046</v>
      </c>
      <c r="C3" s="12">
        <v>1.98</v>
      </c>
      <c r="D3" s="88"/>
      <c r="E3" s="91" t="s">
        <v>33</v>
      </c>
      <c r="F3" s="89">
        <v>0</v>
      </c>
      <c r="G3" s="89">
        <f t="shared" ref="G3:G9" si="0">F3-D$47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1047</v>
      </c>
      <c r="C4" s="12">
        <v>1.83</v>
      </c>
      <c r="D4" s="88"/>
      <c r="E4" s="91" t="s">
        <v>33</v>
      </c>
      <c r="F4" s="89">
        <v>0</v>
      </c>
      <c r="G4" s="89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1048</v>
      </c>
      <c r="C5" s="12">
        <v>1.76</v>
      </c>
      <c r="D5" s="88"/>
      <c r="E5" s="24" t="s">
        <v>1468</v>
      </c>
      <c r="F5" s="89">
        <f>C5*D$47</f>
        <v>1760</v>
      </c>
      <c r="G5" s="89">
        <f t="shared" si="0"/>
        <v>760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1049</v>
      </c>
      <c r="C6" s="12">
        <v>2.12</v>
      </c>
      <c r="D6" s="88"/>
      <c r="E6" s="24" t="s">
        <v>1468</v>
      </c>
      <c r="F6" s="89">
        <f>C6*D$47</f>
        <v>2120</v>
      </c>
      <c r="G6" s="89">
        <f t="shared" si="0"/>
        <v>1120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1051</v>
      </c>
      <c r="C7" s="12">
        <v>1.98</v>
      </c>
      <c r="D7" s="88"/>
      <c r="E7" s="24" t="s">
        <v>1468</v>
      </c>
      <c r="F7" s="89">
        <f>C7*D$47</f>
        <v>1980</v>
      </c>
      <c r="G7" s="89">
        <f t="shared" si="0"/>
        <v>980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1055</v>
      </c>
      <c r="C8" s="12">
        <v>1.87</v>
      </c>
      <c r="D8" s="88"/>
      <c r="E8" s="24" t="s">
        <v>33</v>
      </c>
      <c r="F8" s="89">
        <f>C8*D$47</f>
        <v>1870</v>
      </c>
      <c r="G8" s="89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1056</v>
      </c>
      <c r="C9" s="12">
        <v>1.99</v>
      </c>
      <c r="D9" s="88"/>
      <c r="E9" s="91" t="s">
        <v>33</v>
      </c>
      <c r="F9" s="89">
        <v>0</v>
      </c>
      <c r="G9" s="89">
        <f t="shared" si="0"/>
        <v>-1000</v>
      </c>
      <c r="H9" s="4" t="s">
        <v>20</v>
      </c>
      <c r="I9" s="37" t="s">
        <v>149</v>
      </c>
    </row>
    <row r="10" spans="1:9" ht="15.75" x14ac:dyDescent="0.25">
      <c r="A10" s="61">
        <v>44808</v>
      </c>
      <c r="B10" s="4" t="s">
        <v>1057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1061</v>
      </c>
      <c r="C11" s="12">
        <v>1.63</v>
      </c>
      <c r="D11" s="88"/>
      <c r="E11" s="92" t="s">
        <v>1468</v>
      </c>
      <c r="F11" s="89">
        <v>0</v>
      </c>
      <c r="G11" s="89">
        <v>0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1062</v>
      </c>
      <c r="C12" s="38">
        <v>1.48</v>
      </c>
      <c r="D12" s="88"/>
      <c r="E12" s="24" t="s">
        <v>33</v>
      </c>
      <c r="F12" s="89">
        <f>C12*D$47</f>
        <v>1480</v>
      </c>
      <c r="G12" s="89">
        <f>F12-D$47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1078</v>
      </c>
      <c r="C13" s="12">
        <v>1.48</v>
      </c>
      <c r="D13" s="88"/>
      <c r="E13" s="92" t="s">
        <v>1468</v>
      </c>
      <c r="F13" s="89">
        <v>0</v>
      </c>
      <c r="G13" s="89">
        <v>0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1083</v>
      </c>
      <c r="C14" s="102">
        <v>1.69</v>
      </c>
      <c r="D14" s="88"/>
      <c r="E14" s="91" t="s">
        <v>33</v>
      </c>
      <c r="F14" s="89">
        <v>0</v>
      </c>
      <c r="G14" s="89">
        <f t="shared" ref="G14:G21" si="1">F14-D$47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1085</v>
      </c>
      <c r="C15" s="12">
        <v>1.98</v>
      </c>
      <c r="D15" s="88"/>
      <c r="E15" s="24" t="s">
        <v>33</v>
      </c>
      <c r="F15" s="89">
        <f>C15*D$47</f>
        <v>1980</v>
      </c>
      <c r="G15" s="89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1091</v>
      </c>
      <c r="C16" s="12">
        <v>1.67</v>
      </c>
      <c r="D16" s="88"/>
      <c r="E16" s="91" t="s">
        <v>1468</v>
      </c>
      <c r="F16" s="89">
        <v>0</v>
      </c>
      <c r="G16" s="89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1096</v>
      </c>
      <c r="C17" s="12">
        <v>1.91</v>
      </c>
      <c r="D17" s="88"/>
      <c r="E17" s="24" t="s">
        <v>33</v>
      </c>
      <c r="F17" s="89">
        <f>C17*D$47</f>
        <v>1910</v>
      </c>
      <c r="G17" s="89">
        <f t="shared" si="1"/>
        <v>910</v>
      </c>
      <c r="H17" s="38" t="s">
        <v>1012</v>
      </c>
      <c r="I17" s="4" t="s">
        <v>102</v>
      </c>
    </row>
    <row r="18" spans="1:9" ht="15.75" x14ac:dyDescent="0.25">
      <c r="A18" s="61">
        <v>44821</v>
      </c>
      <c r="B18" s="4" t="s">
        <v>1097</v>
      </c>
      <c r="C18" s="12">
        <v>1.97</v>
      </c>
      <c r="D18" s="88"/>
      <c r="E18" s="91" t="s">
        <v>33</v>
      </c>
      <c r="F18" s="89">
        <v>0</v>
      </c>
      <c r="G18" s="89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1099</v>
      </c>
      <c r="C19" s="12">
        <v>1.51</v>
      </c>
      <c r="D19" s="88"/>
      <c r="E19" s="24" t="s">
        <v>1468</v>
      </c>
      <c r="F19" s="89">
        <f>C19*D$47</f>
        <v>1510</v>
      </c>
      <c r="G19" s="89">
        <f t="shared" si="1"/>
        <v>510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1105</v>
      </c>
      <c r="C20" s="12">
        <v>1.52</v>
      </c>
      <c r="D20" s="88"/>
      <c r="E20" s="24" t="s">
        <v>1468</v>
      </c>
      <c r="F20" s="89">
        <f>C20*D$47</f>
        <v>1520</v>
      </c>
      <c r="G20" s="89">
        <f t="shared" si="1"/>
        <v>520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1106</v>
      </c>
      <c r="C21" s="12">
        <v>1.98</v>
      </c>
      <c r="D21" s="88"/>
      <c r="E21" s="91" t="s">
        <v>33</v>
      </c>
      <c r="F21" s="89">
        <v>0</v>
      </c>
      <c r="G21" s="89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1108</v>
      </c>
      <c r="C22" s="12">
        <v>1.46</v>
      </c>
      <c r="D22" s="88"/>
      <c r="E22" s="92" t="s">
        <v>1468</v>
      </c>
      <c r="F22" s="89">
        <v>0</v>
      </c>
      <c r="G22" s="89">
        <v>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1111</v>
      </c>
      <c r="C23" s="12">
        <v>1.7</v>
      </c>
      <c r="D23" s="88"/>
      <c r="E23" s="92" t="s">
        <v>1468</v>
      </c>
      <c r="F23" s="89">
        <v>0</v>
      </c>
      <c r="G23" s="89">
        <v>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1112</v>
      </c>
      <c r="C24" s="12">
        <v>1.68</v>
      </c>
      <c r="D24" s="88"/>
      <c r="E24" s="24" t="s">
        <v>33</v>
      </c>
      <c r="F24" s="89">
        <f>C24*D$47</f>
        <v>1680</v>
      </c>
      <c r="G24" s="89">
        <f t="shared" ref="G24:G32" si="2">F24-D$47</f>
        <v>680</v>
      </c>
      <c r="H24" s="38" t="s">
        <v>312</v>
      </c>
      <c r="I24" s="4" t="s">
        <v>1113</v>
      </c>
    </row>
    <row r="25" spans="1:9" ht="15.75" x14ac:dyDescent="0.25">
      <c r="A25" s="61">
        <v>44823</v>
      </c>
      <c r="B25" s="4" t="s">
        <v>1119</v>
      </c>
      <c r="C25" s="12">
        <v>1.73</v>
      </c>
      <c r="D25" s="88"/>
      <c r="E25" s="24" t="s">
        <v>1468</v>
      </c>
      <c r="F25" s="89">
        <f>C25*D$47</f>
        <v>1730</v>
      </c>
      <c r="G25" s="89">
        <f t="shared" si="2"/>
        <v>730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1122</v>
      </c>
      <c r="C26" s="12">
        <v>1.88</v>
      </c>
      <c r="D26" s="88"/>
      <c r="E26" s="24" t="s">
        <v>33</v>
      </c>
      <c r="F26" s="89">
        <f>C26*D$47</f>
        <v>1880</v>
      </c>
      <c r="G26" s="89">
        <f t="shared" si="2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1124</v>
      </c>
      <c r="C27" s="102">
        <v>1.89</v>
      </c>
      <c r="D27" s="88"/>
      <c r="E27" s="24" t="s">
        <v>33</v>
      </c>
      <c r="F27" s="89">
        <f>C27*D$47</f>
        <v>1890</v>
      </c>
      <c r="G27" s="89">
        <f t="shared" si="2"/>
        <v>890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1125</v>
      </c>
      <c r="C28" s="12">
        <v>1.74</v>
      </c>
      <c r="D28" s="88"/>
      <c r="E28" s="91" t="s">
        <v>33</v>
      </c>
      <c r="F28" s="89">
        <v>0</v>
      </c>
      <c r="G28" s="89">
        <f t="shared" si="2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1127</v>
      </c>
      <c r="C29" s="12">
        <v>1.95</v>
      </c>
      <c r="D29" s="88"/>
      <c r="E29" s="24" t="s">
        <v>33</v>
      </c>
      <c r="F29" s="89">
        <f>C29*D$47</f>
        <v>1950</v>
      </c>
      <c r="G29" s="89">
        <f t="shared" si="2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1128</v>
      </c>
      <c r="C30" s="12">
        <v>1.53</v>
      </c>
      <c r="D30" s="88"/>
      <c r="E30" s="24" t="s">
        <v>1468</v>
      </c>
      <c r="F30" s="89">
        <f>C30*D$47</f>
        <v>1530</v>
      </c>
      <c r="G30" s="89">
        <f t="shared" si="2"/>
        <v>530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1132</v>
      </c>
      <c r="C31" s="12">
        <v>1.78</v>
      </c>
      <c r="D31" s="88"/>
      <c r="E31" s="91" t="s">
        <v>33</v>
      </c>
      <c r="F31" s="89">
        <v>0</v>
      </c>
      <c r="G31" s="89">
        <f t="shared" si="2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1142</v>
      </c>
      <c r="C32" s="12">
        <v>1.75</v>
      </c>
      <c r="D32" s="88"/>
      <c r="E32" s="91" t="s">
        <v>1468</v>
      </c>
      <c r="F32" s="89">
        <v>0</v>
      </c>
      <c r="G32" s="89">
        <f t="shared" si="2"/>
        <v>-1000</v>
      </c>
      <c r="H32" s="38" t="s">
        <v>28</v>
      </c>
      <c r="I32" s="4" t="s">
        <v>601</v>
      </c>
    </row>
    <row r="33" spans="1:9" ht="15.75" x14ac:dyDescent="0.25">
      <c r="A33" s="90"/>
      <c r="B33" s="38"/>
      <c r="C33" s="12"/>
      <c r="D33" s="88"/>
      <c r="E33" s="12"/>
      <c r="F33" s="89"/>
      <c r="G33" s="89"/>
      <c r="H33" s="38"/>
      <c r="I33" s="38"/>
    </row>
    <row r="34" spans="1:9" ht="15.75" x14ac:dyDescent="0.25">
      <c r="A34" s="90"/>
      <c r="B34" s="22"/>
      <c r="C34" s="12"/>
      <c r="D34" s="88"/>
      <c r="E34" s="12"/>
      <c r="F34" s="89"/>
      <c r="G34" s="89"/>
      <c r="H34" s="38"/>
      <c r="I34" s="38"/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31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10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21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67.741935483870961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56.281771968046471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1.7767741935483874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11.46016351582449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11.46016351582449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1790</v>
      </c>
      <c r="E48" s="33"/>
      <c r="F48" s="34"/>
    </row>
    <row r="49" spans="2:6" x14ac:dyDescent="0.25">
      <c r="B49" s="19" t="s">
        <v>47</v>
      </c>
      <c r="C49" s="4">
        <f>D48/D45</f>
        <v>7.1599999999999997E-2</v>
      </c>
      <c r="D49" s="38">
        <f>D48/D44*100</f>
        <v>7.16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</sheetData>
  <conditionalFormatting sqref="G2:G34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4" sqref="C24"/>
    </sheetView>
  </sheetViews>
  <sheetFormatPr defaultRowHeight="15" x14ac:dyDescent="0.25"/>
  <cols>
    <col min="1" max="1" width="12" customWidth="1"/>
  </cols>
  <sheetData>
    <row r="1" spans="1:2" x14ac:dyDescent="0.25">
      <c r="A1" t="s">
        <v>1470</v>
      </c>
      <c r="B1" s="108">
        <v>0</v>
      </c>
    </row>
    <row r="2" spans="1:2" x14ac:dyDescent="0.25">
      <c r="A2" t="s">
        <v>1471</v>
      </c>
      <c r="B2" s="108">
        <f>fevereiroInvest!C41</f>
        <v>0.25719999999999998</v>
      </c>
    </row>
    <row r="3" spans="1:2" x14ac:dyDescent="0.25">
      <c r="A3" t="s">
        <v>1472</v>
      </c>
      <c r="B3" s="108">
        <f>marcoInvest!C52</f>
        <v>0.43</v>
      </c>
    </row>
    <row r="4" spans="1:2" x14ac:dyDescent="0.25">
      <c r="A4" t="s">
        <v>1473</v>
      </c>
      <c r="B4" s="108">
        <f>abrilInvest!C74</f>
        <v>0.57840000000000003</v>
      </c>
    </row>
    <row r="5" spans="1:2" x14ac:dyDescent="0.25">
      <c r="A5" t="s">
        <v>1474</v>
      </c>
      <c r="B5" s="108">
        <f>maioInvest!C50</f>
        <v>1.6000000000000001E-3</v>
      </c>
    </row>
    <row r="6" spans="1:2" x14ac:dyDescent="0.25">
      <c r="A6" t="s">
        <v>1475</v>
      </c>
      <c r="B6" s="108">
        <f>junhoInvest!C35</f>
        <v>7.7200000000000005E-2</v>
      </c>
    </row>
    <row r="7" spans="1:2" x14ac:dyDescent="0.25">
      <c r="A7" t="s">
        <v>1476</v>
      </c>
      <c r="B7" s="108">
        <f>julhoInvest!C49</f>
        <v>-3.6799999999999999E-2</v>
      </c>
    </row>
    <row r="8" spans="1:2" x14ac:dyDescent="0.25">
      <c r="A8" t="s">
        <v>1477</v>
      </c>
      <c r="B8" s="108">
        <f>agostoInvest!C59</f>
        <v>0.40360000000000001</v>
      </c>
    </row>
    <row r="9" spans="1:2" x14ac:dyDescent="0.25">
      <c r="A9" t="s">
        <v>1478</v>
      </c>
      <c r="B9" s="108">
        <f>setembroInvest!C49</f>
        <v>7.1599999999999997E-2</v>
      </c>
    </row>
    <row r="10" spans="1:2" x14ac:dyDescent="0.25">
      <c r="A10" t="s">
        <v>1479</v>
      </c>
      <c r="B10" s="108">
        <f>outubroInvest!C72</f>
        <v>0.308</v>
      </c>
    </row>
    <row r="11" spans="1:2" x14ac:dyDescent="0.25">
      <c r="A11" t="s">
        <v>1480</v>
      </c>
      <c r="B11" s="108"/>
    </row>
    <row r="12" spans="1:2" x14ac:dyDescent="0.25">
      <c r="A12" t="s">
        <v>1481</v>
      </c>
      <c r="B12" s="108"/>
    </row>
    <row r="13" spans="1:2" x14ac:dyDescent="0.25">
      <c r="A13" t="s">
        <v>1482</v>
      </c>
      <c r="B13">
        <f>SUM(B1:B12)*100</f>
        <v>209.07999999999998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80" workbookViewId="0">
      <selection activeCell="C113" sqref="C113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1144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1145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1146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1147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1148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1149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1150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1151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1152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1153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1154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1155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1156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1157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1158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1159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1160</v>
      </c>
    </row>
    <row r="18" spans="1:14" x14ac:dyDescent="0.25">
      <c r="A18" s="61">
        <v>44836</v>
      </c>
      <c r="B18" s="4" t="s">
        <v>1161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1162</v>
      </c>
    </row>
    <row r="19" spans="1:14" x14ac:dyDescent="0.25">
      <c r="A19" s="61">
        <v>44836</v>
      </c>
      <c r="B19" s="4" t="s">
        <v>1163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1164</v>
      </c>
    </row>
    <row r="20" spans="1:14" x14ac:dyDescent="0.25">
      <c r="A20" s="61">
        <v>44836</v>
      </c>
      <c r="B20" s="4" t="s">
        <v>1165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1167</v>
      </c>
    </row>
    <row r="22" spans="1:14" x14ac:dyDescent="0.25">
      <c r="A22" s="61">
        <v>44836</v>
      </c>
      <c r="B22" s="4" t="s">
        <v>1168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1169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1170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1171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1172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1173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1174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1175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1176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1177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1178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1179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1180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1181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1182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1183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1184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1185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1186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1187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1188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1189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1190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1191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1192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1193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1194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1160</v>
      </c>
    </row>
    <row r="49" spans="1:14" x14ac:dyDescent="0.25">
      <c r="A49" s="61">
        <v>44843</v>
      </c>
      <c r="B49" s="4" t="s">
        <v>1195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1196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1197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1198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1199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1200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1201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1202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1203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1204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1205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1206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1207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1208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1209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1210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1211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1212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1213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1214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1215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1216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1217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1218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1219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1220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1221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1222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1223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1224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1225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1226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1227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1228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1229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1230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1231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1232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1233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1234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1235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1236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1237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1238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1239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1240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1241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1242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1243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1244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1245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1246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1247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1248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1241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1249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1250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1251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1252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1253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1254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1255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1256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1257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1258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1259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1260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1261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1262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1263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1264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1281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1265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1266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1267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1268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1269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1270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1271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1204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1272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1273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1274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1275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1276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1277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1278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1145</v>
      </c>
      <c r="C2" s="88">
        <v>1.56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595</v>
      </c>
    </row>
    <row r="3" spans="1:9" ht="15.75" x14ac:dyDescent="0.25">
      <c r="A3" s="61">
        <v>44835</v>
      </c>
      <c r="B3" s="4" t="s">
        <v>1147</v>
      </c>
      <c r="C3" s="12">
        <v>1.67</v>
      </c>
      <c r="D3" s="88"/>
      <c r="E3" s="24" t="s">
        <v>1468</v>
      </c>
      <c r="F3" s="89">
        <f>C3*D$70</f>
        <v>1670</v>
      </c>
      <c r="G3" s="89">
        <f t="shared" ref="G3:G9" si="0">F3-D$70</f>
        <v>670</v>
      </c>
      <c r="H3" s="4" t="s">
        <v>19</v>
      </c>
      <c r="I3" s="4" t="s">
        <v>601</v>
      </c>
    </row>
    <row r="4" spans="1:9" ht="15.75" x14ac:dyDescent="0.25">
      <c r="A4" s="61">
        <v>44835</v>
      </c>
      <c r="B4" s="4" t="s">
        <v>1150</v>
      </c>
      <c r="C4" s="12">
        <v>1.76</v>
      </c>
      <c r="D4" s="88"/>
      <c r="E4" s="91" t="s">
        <v>1468</v>
      </c>
      <c r="F4" s="89">
        <v>0</v>
      </c>
      <c r="G4" s="89">
        <f t="shared" si="0"/>
        <v>-1000</v>
      </c>
      <c r="H4" s="4" t="s">
        <v>28</v>
      </c>
      <c r="I4" s="4" t="s">
        <v>601</v>
      </c>
    </row>
    <row r="5" spans="1:9" ht="15.75" x14ac:dyDescent="0.25">
      <c r="A5" s="61">
        <v>44835</v>
      </c>
      <c r="B5" s="4" t="s">
        <v>1152</v>
      </c>
      <c r="C5" s="12">
        <v>1.96</v>
      </c>
      <c r="D5" s="88"/>
      <c r="E5" s="91" t="s">
        <v>33</v>
      </c>
      <c r="F5" s="89">
        <v>0</v>
      </c>
      <c r="G5" s="89">
        <f t="shared" si="0"/>
        <v>-1000</v>
      </c>
      <c r="H5" s="4" t="s">
        <v>21</v>
      </c>
      <c r="I5" s="4" t="s">
        <v>16</v>
      </c>
    </row>
    <row r="6" spans="1:9" ht="15.75" x14ac:dyDescent="0.25">
      <c r="A6" s="61">
        <v>44835</v>
      </c>
      <c r="B6" s="4" t="s">
        <v>1153</v>
      </c>
      <c r="C6" s="12">
        <v>1.98</v>
      </c>
      <c r="D6" s="88"/>
      <c r="E6" s="91" t="s">
        <v>33</v>
      </c>
      <c r="F6" s="89">
        <v>0</v>
      </c>
      <c r="G6" s="89">
        <f t="shared" si="0"/>
        <v>-1000</v>
      </c>
      <c r="H6" s="4" t="s">
        <v>28</v>
      </c>
      <c r="I6" s="4" t="s">
        <v>114</v>
      </c>
    </row>
    <row r="7" spans="1:9" ht="15.75" x14ac:dyDescent="0.25">
      <c r="A7" s="61">
        <v>44835</v>
      </c>
      <c r="B7" s="4" t="s">
        <v>1156</v>
      </c>
      <c r="C7" s="102">
        <v>1.93</v>
      </c>
      <c r="D7" s="88"/>
      <c r="E7" s="24" t="s">
        <v>33</v>
      </c>
      <c r="F7" s="89">
        <f>C7*D$70</f>
        <v>1930</v>
      </c>
      <c r="G7" s="89">
        <f t="shared" si="0"/>
        <v>930</v>
      </c>
      <c r="H7" s="12" t="s">
        <v>26</v>
      </c>
      <c r="I7" s="4" t="s">
        <v>92</v>
      </c>
    </row>
    <row r="8" spans="1:9" ht="15.75" x14ac:dyDescent="0.25">
      <c r="A8" s="61">
        <v>44836</v>
      </c>
      <c r="B8" s="4" t="s">
        <v>1157</v>
      </c>
      <c r="C8" s="104">
        <v>2</v>
      </c>
      <c r="D8" s="88"/>
      <c r="E8" s="24" t="s">
        <v>33</v>
      </c>
      <c r="F8" s="89">
        <f>C8*D$70</f>
        <v>2000</v>
      </c>
      <c r="G8" s="89">
        <f t="shared" si="0"/>
        <v>1000</v>
      </c>
      <c r="H8" s="4" t="s">
        <v>24</v>
      </c>
      <c r="I8" s="4" t="s">
        <v>222</v>
      </c>
    </row>
    <row r="9" spans="1:9" ht="15.75" x14ac:dyDescent="0.25">
      <c r="A9" s="61">
        <v>44836</v>
      </c>
      <c r="B9" s="4" t="s">
        <v>1159</v>
      </c>
      <c r="C9" s="104">
        <v>1.99</v>
      </c>
      <c r="D9" s="88"/>
      <c r="E9" s="24" t="s">
        <v>33</v>
      </c>
      <c r="F9" s="89">
        <f>C9*D$70</f>
        <v>1990</v>
      </c>
      <c r="G9" s="89">
        <f t="shared" si="0"/>
        <v>990</v>
      </c>
      <c r="H9" s="4" t="s">
        <v>312</v>
      </c>
      <c r="I9" s="4" t="s">
        <v>1160</v>
      </c>
    </row>
    <row r="10" spans="1:9" ht="15.75" x14ac:dyDescent="0.25">
      <c r="A10" s="61">
        <v>44839</v>
      </c>
      <c r="B10" s="4" t="s">
        <v>1170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21</v>
      </c>
      <c r="I10" s="4" t="s">
        <v>601</v>
      </c>
    </row>
    <row r="11" spans="1:9" ht="15.75" x14ac:dyDescent="0.25">
      <c r="A11" s="61">
        <v>44839</v>
      </c>
      <c r="B11" s="4" t="s">
        <v>1171</v>
      </c>
      <c r="C11" s="102">
        <v>1.89</v>
      </c>
      <c r="D11" s="88"/>
      <c r="E11" s="91" t="s">
        <v>33</v>
      </c>
      <c r="F11" s="89">
        <v>0</v>
      </c>
      <c r="G11" s="89">
        <f>(F11-D$70)</f>
        <v>-1000</v>
      </c>
      <c r="H11" s="4" t="s">
        <v>21</v>
      </c>
      <c r="I11" s="4" t="s">
        <v>92</v>
      </c>
    </row>
    <row r="12" spans="1:9" ht="15.75" x14ac:dyDescent="0.25">
      <c r="A12" s="61">
        <v>44839</v>
      </c>
      <c r="B12" s="4" t="s">
        <v>1173</v>
      </c>
      <c r="C12" s="38">
        <v>1.98</v>
      </c>
      <c r="D12" s="88"/>
      <c r="E12" s="91" t="s">
        <v>33</v>
      </c>
      <c r="F12" s="89">
        <v>0</v>
      </c>
      <c r="G12" s="89">
        <f t="shared" ref="G12:G18" si="1">F12-D$70</f>
        <v>-1000</v>
      </c>
      <c r="H12" s="4" t="s">
        <v>21</v>
      </c>
      <c r="I12" s="3" t="s">
        <v>16</v>
      </c>
    </row>
    <row r="13" spans="1:9" ht="15.75" x14ac:dyDescent="0.25">
      <c r="A13" s="61">
        <v>44839</v>
      </c>
      <c r="B13" s="4" t="s">
        <v>1174</v>
      </c>
      <c r="C13" s="102">
        <v>1.97</v>
      </c>
      <c r="D13" s="88"/>
      <c r="E13" s="24" t="s">
        <v>33</v>
      </c>
      <c r="F13" s="89">
        <f t="shared" ref="F13:F21" si="2">C13*D$70</f>
        <v>1970</v>
      </c>
      <c r="G13" s="89">
        <f t="shared" si="1"/>
        <v>970</v>
      </c>
      <c r="H13" s="4" t="s">
        <v>19</v>
      </c>
      <c r="I13" s="4" t="s">
        <v>60</v>
      </c>
    </row>
    <row r="14" spans="1:9" ht="15.75" x14ac:dyDescent="0.25">
      <c r="A14" s="61">
        <v>44840</v>
      </c>
      <c r="B14" s="4" t="s">
        <v>1175</v>
      </c>
      <c r="C14" s="12">
        <v>1.68</v>
      </c>
      <c r="D14" s="88"/>
      <c r="E14" s="24" t="s">
        <v>1469</v>
      </c>
      <c r="F14" s="89">
        <f t="shared" si="2"/>
        <v>1680</v>
      </c>
      <c r="G14" s="89">
        <f t="shared" si="1"/>
        <v>680</v>
      </c>
      <c r="H14" s="38" t="s">
        <v>19</v>
      </c>
      <c r="I14" s="4" t="s">
        <v>595</v>
      </c>
    </row>
    <row r="15" spans="1:9" ht="15.75" x14ac:dyDescent="0.25">
      <c r="A15" s="61">
        <v>44840</v>
      </c>
      <c r="B15" s="4" t="s">
        <v>1176</v>
      </c>
      <c r="C15" s="12">
        <v>1.81</v>
      </c>
      <c r="D15" s="88"/>
      <c r="E15" s="24" t="s">
        <v>1468</v>
      </c>
      <c r="F15" s="89">
        <f t="shared" si="2"/>
        <v>1810</v>
      </c>
      <c r="G15" s="89">
        <f t="shared" si="1"/>
        <v>810</v>
      </c>
      <c r="H15" s="38" t="s">
        <v>19</v>
      </c>
      <c r="I15" s="4" t="s">
        <v>595</v>
      </c>
    </row>
    <row r="16" spans="1:9" ht="15.75" x14ac:dyDescent="0.25">
      <c r="A16" s="61">
        <v>44842</v>
      </c>
      <c r="B16" s="4" t="s">
        <v>1180</v>
      </c>
      <c r="C16" s="12">
        <v>1.91</v>
      </c>
      <c r="D16" s="88"/>
      <c r="E16" s="24" t="s">
        <v>33</v>
      </c>
      <c r="F16" s="89">
        <f t="shared" si="2"/>
        <v>1910</v>
      </c>
      <c r="G16" s="89">
        <f t="shared" si="1"/>
        <v>910</v>
      </c>
      <c r="H16" s="38" t="s">
        <v>24</v>
      </c>
      <c r="I16" s="4" t="s">
        <v>105</v>
      </c>
    </row>
    <row r="17" spans="1:9" ht="15.75" x14ac:dyDescent="0.25">
      <c r="A17" s="61">
        <v>44842</v>
      </c>
      <c r="B17" s="4" t="s">
        <v>1182</v>
      </c>
      <c r="C17" s="12">
        <v>1.5</v>
      </c>
      <c r="D17" s="88"/>
      <c r="E17" s="24" t="s">
        <v>33</v>
      </c>
      <c r="F17" s="89">
        <f t="shared" si="2"/>
        <v>1500</v>
      </c>
      <c r="G17" s="89">
        <f t="shared" si="1"/>
        <v>500</v>
      </c>
      <c r="H17" s="38" t="s">
        <v>436</v>
      </c>
      <c r="I17" s="4" t="s">
        <v>89</v>
      </c>
    </row>
    <row r="18" spans="1:9" ht="15.75" x14ac:dyDescent="0.25">
      <c r="A18" s="61">
        <v>44842</v>
      </c>
      <c r="B18" s="4" t="s">
        <v>1183</v>
      </c>
      <c r="C18" s="12">
        <v>1.81</v>
      </c>
      <c r="D18" s="88"/>
      <c r="E18" s="24" t="s">
        <v>33</v>
      </c>
      <c r="F18" s="89">
        <f t="shared" si="2"/>
        <v>1810</v>
      </c>
      <c r="G18" s="89">
        <f t="shared" si="1"/>
        <v>810</v>
      </c>
      <c r="H18" s="38" t="s">
        <v>317</v>
      </c>
      <c r="I18" s="37" t="s">
        <v>149</v>
      </c>
    </row>
    <row r="19" spans="1:9" ht="15.75" x14ac:dyDescent="0.25">
      <c r="A19" s="61">
        <v>44842</v>
      </c>
      <c r="B19" s="4" t="s">
        <v>1186</v>
      </c>
      <c r="C19" s="12">
        <v>1.45</v>
      </c>
      <c r="D19" s="88"/>
      <c r="E19" s="92" t="s">
        <v>1468</v>
      </c>
      <c r="F19" s="89">
        <v>0</v>
      </c>
      <c r="G19" s="89">
        <v>0</v>
      </c>
      <c r="H19" s="38" t="s">
        <v>21</v>
      </c>
      <c r="I19" s="4" t="s">
        <v>76</v>
      </c>
    </row>
    <row r="20" spans="1:9" ht="15.75" x14ac:dyDescent="0.25">
      <c r="A20" s="61">
        <v>44843</v>
      </c>
      <c r="B20" s="4" t="s">
        <v>1190</v>
      </c>
      <c r="C20" s="12">
        <v>1.98</v>
      </c>
      <c r="D20" s="88"/>
      <c r="E20" s="24" t="s">
        <v>33</v>
      </c>
      <c r="F20" s="89">
        <f t="shared" si="2"/>
        <v>1980</v>
      </c>
      <c r="G20" s="89">
        <f t="shared" ref="G20:G30" si="3">F20-D$70</f>
        <v>980</v>
      </c>
      <c r="H20" s="38" t="s">
        <v>26</v>
      </c>
      <c r="I20" s="4" t="s">
        <v>52</v>
      </c>
    </row>
    <row r="21" spans="1:9" ht="15.75" x14ac:dyDescent="0.25">
      <c r="A21" s="61">
        <v>44843</v>
      </c>
      <c r="B21" s="4" t="s">
        <v>1192</v>
      </c>
      <c r="C21" s="12">
        <v>1.47</v>
      </c>
      <c r="D21" s="88"/>
      <c r="E21" s="24" t="s">
        <v>1468</v>
      </c>
      <c r="F21" s="89">
        <f t="shared" si="2"/>
        <v>1470</v>
      </c>
      <c r="G21" s="89">
        <f t="shared" si="3"/>
        <v>470</v>
      </c>
      <c r="H21" s="4" t="s">
        <v>766</v>
      </c>
      <c r="I21" s="4" t="s">
        <v>601</v>
      </c>
    </row>
    <row r="22" spans="1:9" ht="15.75" x14ac:dyDescent="0.25">
      <c r="A22" s="61">
        <v>44843</v>
      </c>
      <c r="B22" s="4" t="s">
        <v>1193</v>
      </c>
      <c r="C22" s="12">
        <v>1.58</v>
      </c>
      <c r="D22" s="88"/>
      <c r="E22" s="91" t="s">
        <v>1468</v>
      </c>
      <c r="F22" s="89">
        <v>0</v>
      </c>
      <c r="G22" s="89">
        <f t="shared" si="3"/>
        <v>-1000</v>
      </c>
      <c r="H22" s="4" t="s">
        <v>28</v>
      </c>
      <c r="I22" s="4" t="s">
        <v>595</v>
      </c>
    </row>
    <row r="23" spans="1:9" ht="15.75" x14ac:dyDescent="0.25">
      <c r="A23" s="61">
        <v>44843</v>
      </c>
      <c r="B23" s="4" t="s">
        <v>1194</v>
      </c>
      <c r="C23" s="104">
        <v>1.83</v>
      </c>
      <c r="D23" s="88"/>
      <c r="E23" s="24" t="s">
        <v>33</v>
      </c>
      <c r="F23" s="89">
        <f>C23*D$70</f>
        <v>1830</v>
      </c>
      <c r="G23" s="89">
        <f t="shared" si="3"/>
        <v>830</v>
      </c>
      <c r="H23" s="4" t="s">
        <v>27</v>
      </c>
      <c r="I23" s="4" t="s">
        <v>1160</v>
      </c>
    </row>
    <row r="24" spans="1:9" ht="15.75" x14ac:dyDescent="0.25">
      <c r="A24" s="61">
        <v>44843</v>
      </c>
      <c r="B24" s="4" t="s">
        <v>1195</v>
      </c>
      <c r="C24" s="12">
        <v>1.98</v>
      </c>
      <c r="D24" s="88"/>
      <c r="E24" s="24" t="s">
        <v>33</v>
      </c>
      <c r="F24" s="89">
        <f>C24*D$70</f>
        <v>1980</v>
      </c>
      <c r="G24" s="89">
        <f t="shared" si="3"/>
        <v>980</v>
      </c>
      <c r="H24" s="4" t="s">
        <v>26</v>
      </c>
      <c r="I24" s="4" t="s">
        <v>384</v>
      </c>
    </row>
    <row r="25" spans="1:9" ht="15.75" x14ac:dyDescent="0.25">
      <c r="A25" s="61">
        <v>44845</v>
      </c>
      <c r="B25" s="4" t="s">
        <v>1196</v>
      </c>
      <c r="C25" s="102">
        <v>1.91</v>
      </c>
      <c r="D25" s="88"/>
      <c r="E25" s="24" t="s">
        <v>33</v>
      </c>
      <c r="F25" s="89">
        <f>C25*D$70</f>
        <v>1910</v>
      </c>
      <c r="G25" s="89">
        <f t="shared" si="3"/>
        <v>910</v>
      </c>
      <c r="H25" s="38" t="s">
        <v>766</v>
      </c>
      <c r="I25" s="4" t="s">
        <v>76</v>
      </c>
    </row>
    <row r="26" spans="1:9" ht="15.75" x14ac:dyDescent="0.25">
      <c r="A26" s="61">
        <v>44849</v>
      </c>
      <c r="B26" s="4" t="s">
        <v>1200</v>
      </c>
      <c r="C26" s="102">
        <v>1.81</v>
      </c>
      <c r="D26" s="88"/>
      <c r="E26" s="24" t="s">
        <v>33</v>
      </c>
      <c r="F26" s="89">
        <f>C26*D$70</f>
        <v>1810</v>
      </c>
      <c r="G26" s="89">
        <f t="shared" si="3"/>
        <v>810</v>
      </c>
      <c r="H26" s="38" t="s">
        <v>436</v>
      </c>
      <c r="I26" s="4" t="s">
        <v>60</v>
      </c>
    </row>
    <row r="27" spans="1:9" ht="15.75" x14ac:dyDescent="0.25">
      <c r="A27" s="61">
        <v>44849</v>
      </c>
      <c r="B27" s="4" t="s">
        <v>1207</v>
      </c>
      <c r="C27" s="12">
        <v>2</v>
      </c>
      <c r="D27" s="88"/>
      <c r="E27" s="24" t="s">
        <v>34</v>
      </c>
      <c r="F27" s="89">
        <f>C27*D$70</f>
        <v>2000</v>
      </c>
      <c r="G27" s="89">
        <f t="shared" si="3"/>
        <v>1000</v>
      </c>
      <c r="H27" s="4" t="s">
        <v>20</v>
      </c>
      <c r="I27" s="4" t="s">
        <v>85</v>
      </c>
    </row>
    <row r="28" spans="1:9" ht="15.75" x14ac:dyDescent="0.25">
      <c r="A28" s="61">
        <v>44849</v>
      </c>
      <c r="B28" s="4" t="s">
        <v>1209</v>
      </c>
      <c r="C28" s="12">
        <v>1.98</v>
      </c>
      <c r="D28" s="88"/>
      <c r="E28" s="91" t="s">
        <v>33</v>
      </c>
      <c r="F28" s="89">
        <v>0</v>
      </c>
      <c r="G28" s="89">
        <f t="shared" si="3"/>
        <v>-1000</v>
      </c>
      <c r="H28" s="4" t="s">
        <v>23</v>
      </c>
      <c r="I28" s="4" t="s">
        <v>98</v>
      </c>
    </row>
    <row r="29" spans="1:9" ht="15.75" x14ac:dyDescent="0.25">
      <c r="A29" s="61">
        <v>44850</v>
      </c>
      <c r="B29" s="4" t="s">
        <v>1211</v>
      </c>
      <c r="C29" s="12">
        <v>1.75</v>
      </c>
      <c r="D29" s="88"/>
      <c r="E29" s="91" t="s">
        <v>1468</v>
      </c>
      <c r="F29" s="89">
        <v>0</v>
      </c>
      <c r="G29" s="89">
        <f t="shared" si="3"/>
        <v>-1000</v>
      </c>
      <c r="H29" s="4" t="s">
        <v>28</v>
      </c>
      <c r="I29" s="4" t="s">
        <v>595</v>
      </c>
    </row>
    <row r="30" spans="1:9" ht="15.75" x14ac:dyDescent="0.25">
      <c r="A30" s="61">
        <v>44850</v>
      </c>
      <c r="B30" s="4" t="s">
        <v>1212</v>
      </c>
      <c r="C30" s="104">
        <v>2.0099999999999998</v>
      </c>
      <c r="D30" s="88"/>
      <c r="E30" s="91" t="s">
        <v>33</v>
      </c>
      <c r="F30" s="89">
        <v>0</v>
      </c>
      <c r="G30" s="89">
        <f t="shared" si="3"/>
        <v>-1000</v>
      </c>
      <c r="H30" s="4" t="s">
        <v>20</v>
      </c>
      <c r="I30" s="4" t="s">
        <v>222</v>
      </c>
    </row>
    <row r="31" spans="1:9" ht="15.75" x14ac:dyDescent="0.25">
      <c r="A31" s="61">
        <v>44850</v>
      </c>
      <c r="B31" s="4" t="s">
        <v>1216</v>
      </c>
      <c r="C31" s="12">
        <v>1.69</v>
      </c>
      <c r="D31" s="88"/>
      <c r="E31" s="92" t="s">
        <v>1468</v>
      </c>
      <c r="F31" s="89">
        <v>0</v>
      </c>
      <c r="G31" s="89">
        <v>0</v>
      </c>
      <c r="H31" s="4" t="s">
        <v>21</v>
      </c>
      <c r="I31" s="4" t="s">
        <v>595</v>
      </c>
    </row>
    <row r="32" spans="1:9" ht="15.75" x14ac:dyDescent="0.25">
      <c r="A32" s="61">
        <v>44850</v>
      </c>
      <c r="B32" s="4" t="s">
        <v>1217</v>
      </c>
      <c r="C32" s="104">
        <v>1.99</v>
      </c>
      <c r="D32" s="88"/>
      <c r="E32" s="91" t="s">
        <v>33</v>
      </c>
      <c r="F32" s="89">
        <v>0</v>
      </c>
      <c r="G32" s="89">
        <f>(F32-D$70)</f>
        <v>-1000</v>
      </c>
      <c r="H32" s="4" t="s">
        <v>22</v>
      </c>
      <c r="I32" s="38" t="s">
        <v>222</v>
      </c>
    </row>
    <row r="33" spans="1:9" ht="15.75" x14ac:dyDescent="0.25">
      <c r="A33" s="61">
        <v>44850</v>
      </c>
      <c r="B33" s="4" t="s">
        <v>1218</v>
      </c>
      <c r="C33" s="12">
        <v>1.97</v>
      </c>
      <c r="D33" s="88"/>
      <c r="E33" s="24" t="s">
        <v>33</v>
      </c>
      <c r="F33" s="89">
        <f>C33*D$70</f>
        <v>1970</v>
      </c>
      <c r="G33" s="89">
        <f t="shared" ref="G33:G48" si="4">F33-D$70</f>
        <v>970</v>
      </c>
      <c r="H33" s="4" t="s">
        <v>437</v>
      </c>
      <c r="I33" s="4" t="s">
        <v>52</v>
      </c>
    </row>
    <row r="34" spans="1:9" ht="15.75" x14ac:dyDescent="0.25">
      <c r="A34" s="61">
        <v>44850</v>
      </c>
      <c r="B34" s="4" t="s">
        <v>1219</v>
      </c>
      <c r="C34" s="12">
        <v>1.56</v>
      </c>
      <c r="D34" s="88"/>
      <c r="E34" s="91" t="s">
        <v>1468</v>
      </c>
      <c r="F34" s="89">
        <v>0</v>
      </c>
      <c r="G34" s="89">
        <f t="shared" si="4"/>
        <v>-1000</v>
      </c>
      <c r="H34" s="4" t="s">
        <v>29</v>
      </c>
      <c r="I34" s="4" t="s">
        <v>601</v>
      </c>
    </row>
    <row r="35" spans="1:9" ht="15.75" x14ac:dyDescent="0.25">
      <c r="A35" s="61">
        <v>44850</v>
      </c>
      <c r="B35" s="4" t="s">
        <v>1221</v>
      </c>
      <c r="C35" s="12">
        <v>1.66</v>
      </c>
      <c r="D35" s="88"/>
      <c r="E35" s="24" t="s">
        <v>33</v>
      </c>
      <c r="F35" s="89">
        <f>C35*D$70</f>
        <v>1660</v>
      </c>
      <c r="G35" s="89">
        <f t="shared" si="4"/>
        <v>660</v>
      </c>
      <c r="H35" s="4" t="s">
        <v>26</v>
      </c>
      <c r="I35" s="4" t="s">
        <v>384</v>
      </c>
    </row>
    <row r="36" spans="1:9" ht="15.75" x14ac:dyDescent="0.25">
      <c r="A36" s="61">
        <v>44852</v>
      </c>
      <c r="B36" s="4" t="s">
        <v>1222</v>
      </c>
      <c r="C36" s="102">
        <v>1.93</v>
      </c>
      <c r="D36" s="88"/>
      <c r="E36" s="91" t="s">
        <v>33</v>
      </c>
      <c r="F36" s="89">
        <v>0</v>
      </c>
      <c r="G36" s="89">
        <f t="shared" si="4"/>
        <v>-1000</v>
      </c>
      <c r="H36" s="4" t="s">
        <v>20</v>
      </c>
      <c r="I36" s="4" t="s">
        <v>92</v>
      </c>
    </row>
    <row r="37" spans="1:9" ht="15.75" x14ac:dyDescent="0.25">
      <c r="A37" s="61">
        <v>44856</v>
      </c>
      <c r="B37" s="4" t="s">
        <v>1227</v>
      </c>
      <c r="C37" s="12">
        <v>1.98</v>
      </c>
      <c r="D37" s="88"/>
      <c r="E37" s="91" t="s">
        <v>33</v>
      </c>
      <c r="F37" s="89">
        <v>0</v>
      </c>
      <c r="G37" s="89">
        <f t="shared" si="4"/>
        <v>-1000</v>
      </c>
      <c r="H37" s="4" t="s">
        <v>20</v>
      </c>
      <c r="I37" s="4" t="s">
        <v>114</v>
      </c>
    </row>
    <row r="38" spans="1:9" ht="15.75" x14ac:dyDescent="0.25">
      <c r="A38" s="61">
        <v>44856</v>
      </c>
      <c r="B38" s="4" t="s">
        <v>1228</v>
      </c>
      <c r="C38" s="12">
        <v>1.69</v>
      </c>
      <c r="D38" s="88"/>
      <c r="E38" s="24" t="s">
        <v>1468</v>
      </c>
      <c r="F38" s="89">
        <f>C38*D$70</f>
        <v>1690</v>
      </c>
      <c r="G38" s="89">
        <f t="shared" si="4"/>
        <v>690</v>
      </c>
      <c r="H38" s="4" t="s">
        <v>766</v>
      </c>
      <c r="I38" s="4" t="s">
        <v>595</v>
      </c>
    </row>
    <row r="39" spans="1:9" ht="15.75" x14ac:dyDescent="0.25">
      <c r="A39" s="61">
        <v>44856</v>
      </c>
      <c r="B39" s="4" t="s">
        <v>1231</v>
      </c>
      <c r="C39" s="12">
        <v>1.98</v>
      </c>
      <c r="D39" s="88"/>
      <c r="E39" s="24" t="s">
        <v>33</v>
      </c>
      <c r="F39" s="89">
        <f>C39*D$70</f>
        <v>1980</v>
      </c>
      <c r="G39" s="89">
        <f t="shared" si="4"/>
        <v>980</v>
      </c>
      <c r="H39" s="4" t="s">
        <v>25</v>
      </c>
      <c r="I39" s="4" t="s">
        <v>119</v>
      </c>
    </row>
    <row r="40" spans="1:9" ht="15.75" x14ac:dyDescent="0.25">
      <c r="A40" s="61">
        <v>44856</v>
      </c>
      <c r="B40" s="4" t="s">
        <v>1233</v>
      </c>
      <c r="C40" s="12">
        <v>1.97</v>
      </c>
      <c r="D40" s="88"/>
      <c r="E40" s="91" t="s">
        <v>33</v>
      </c>
      <c r="F40" s="89">
        <v>0</v>
      </c>
      <c r="G40" s="89">
        <f t="shared" si="4"/>
        <v>-1000</v>
      </c>
      <c r="H40" s="4" t="s">
        <v>29</v>
      </c>
      <c r="I40" s="4" t="s">
        <v>58</v>
      </c>
    </row>
    <row r="41" spans="1:9" ht="15.75" x14ac:dyDescent="0.25">
      <c r="A41" s="61">
        <v>44856</v>
      </c>
      <c r="B41" s="4" t="s">
        <v>1234</v>
      </c>
      <c r="C41" s="12">
        <v>2</v>
      </c>
      <c r="D41" s="88"/>
      <c r="E41" s="24" t="s">
        <v>34</v>
      </c>
      <c r="F41" s="89">
        <f>C41*D$70</f>
        <v>2000</v>
      </c>
      <c r="G41" s="89">
        <f t="shared" si="4"/>
        <v>1000</v>
      </c>
      <c r="H41" s="4" t="s">
        <v>29</v>
      </c>
      <c r="I41" s="4" t="s">
        <v>235</v>
      </c>
    </row>
    <row r="42" spans="1:9" ht="15.75" x14ac:dyDescent="0.25">
      <c r="A42" s="61">
        <v>44857</v>
      </c>
      <c r="B42" s="4" t="s">
        <v>1239</v>
      </c>
      <c r="C42" s="12">
        <v>1.71</v>
      </c>
      <c r="D42" s="88"/>
      <c r="E42" s="91" t="s">
        <v>1468</v>
      </c>
      <c r="F42" s="89">
        <v>0</v>
      </c>
      <c r="G42" s="89">
        <f t="shared" si="4"/>
        <v>-1000</v>
      </c>
      <c r="H42" s="38" t="s">
        <v>20</v>
      </c>
      <c r="I42" s="4" t="s">
        <v>595</v>
      </c>
    </row>
    <row r="43" spans="1:9" ht="15.75" x14ac:dyDescent="0.25">
      <c r="A43" s="61">
        <v>44857</v>
      </c>
      <c r="B43" s="4" t="s">
        <v>1240</v>
      </c>
      <c r="C43" s="12">
        <v>1.66</v>
      </c>
      <c r="D43" s="88"/>
      <c r="E43" s="24" t="s">
        <v>1468</v>
      </c>
      <c r="F43" s="89">
        <f>C43*D$70</f>
        <v>1660</v>
      </c>
      <c r="G43" s="89">
        <f t="shared" si="4"/>
        <v>660</v>
      </c>
      <c r="H43" s="38" t="s">
        <v>19</v>
      </c>
      <c r="I43" s="4" t="s">
        <v>595</v>
      </c>
    </row>
    <row r="44" spans="1:9" ht="15.75" x14ac:dyDescent="0.25">
      <c r="A44" s="61">
        <v>44857</v>
      </c>
      <c r="B44" s="4" t="s">
        <v>1242</v>
      </c>
      <c r="C44" s="12">
        <v>1.7</v>
      </c>
      <c r="D44" s="88"/>
      <c r="E44" s="24" t="s">
        <v>33</v>
      </c>
      <c r="F44" s="89">
        <f>C44*D$70</f>
        <v>1700</v>
      </c>
      <c r="G44" s="89">
        <f t="shared" si="4"/>
        <v>700</v>
      </c>
      <c r="H44" s="4" t="s">
        <v>25</v>
      </c>
      <c r="I44" s="4" t="s">
        <v>435</v>
      </c>
    </row>
    <row r="45" spans="1:9" ht="15.75" x14ac:dyDescent="0.25">
      <c r="A45" s="61">
        <v>44857</v>
      </c>
      <c r="B45" s="4" t="s">
        <v>1243</v>
      </c>
      <c r="C45" s="12">
        <v>1.64</v>
      </c>
      <c r="D45" s="88"/>
      <c r="E45" s="24" t="s">
        <v>1468</v>
      </c>
      <c r="F45" s="89">
        <f>C45*D$70</f>
        <v>1640</v>
      </c>
      <c r="G45" s="89">
        <f t="shared" si="4"/>
        <v>640</v>
      </c>
      <c r="H45" s="4" t="s">
        <v>19</v>
      </c>
      <c r="I45" s="4" t="s">
        <v>601</v>
      </c>
    </row>
    <row r="46" spans="1:9" ht="15.75" x14ac:dyDescent="0.25">
      <c r="A46" s="61">
        <v>44857</v>
      </c>
      <c r="B46" s="4" t="s">
        <v>1244</v>
      </c>
      <c r="C46" s="12">
        <v>1.81</v>
      </c>
      <c r="D46" s="88"/>
      <c r="E46" s="24" t="s">
        <v>33</v>
      </c>
      <c r="F46" s="89">
        <f>C46*D$70</f>
        <v>1810</v>
      </c>
      <c r="G46" s="89">
        <f t="shared" si="4"/>
        <v>810</v>
      </c>
      <c r="H46" s="4" t="s">
        <v>24</v>
      </c>
      <c r="I46" s="4" t="s">
        <v>384</v>
      </c>
    </row>
    <row r="47" spans="1:9" ht="15.75" x14ac:dyDescent="0.25">
      <c r="A47" s="61">
        <v>44857</v>
      </c>
      <c r="B47" s="4" t="s">
        <v>1247</v>
      </c>
      <c r="C47" s="12">
        <v>1.98</v>
      </c>
      <c r="D47" s="88"/>
      <c r="E47" s="91" t="s">
        <v>33</v>
      </c>
      <c r="F47" s="89">
        <v>0</v>
      </c>
      <c r="G47" s="89">
        <f t="shared" si="4"/>
        <v>-1000</v>
      </c>
      <c r="H47" s="38" t="s">
        <v>22</v>
      </c>
      <c r="I47" s="4" t="s">
        <v>384</v>
      </c>
    </row>
    <row r="48" spans="1:9" ht="15.75" x14ac:dyDescent="0.25">
      <c r="A48" s="61">
        <v>44859</v>
      </c>
      <c r="B48" s="4" t="s">
        <v>1250</v>
      </c>
      <c r="C48" s="12">
        <v>1.9</v>
      </c>
      <c r="D48" s="88"/>
      <c r="E48" s="91" t="s">
        <v>33</v>
      </c>
      <c r="F48" s="89">
        <v>0</v>
      </c>
      <c r="G48" s="89">
        <f t="shared" si="4"/>
        <v>-1000</v>
      </c>
      <c r="H48" s="38" t="s">
        <v>21</v>
      </c>
      <c r="I48" s="4" t="s">
        <v>105</v>
      </c>
    </row>
    <row r="49" spans="1:9" ht="15.75" x14ac:dyDescent="0.25">
      <c r="A49" s="61">
        <v>44859</v>
      </c>
      <c r="B49" s="4" t="s">
        <v>1251</v>
      </c>
      <c r="C49" s="12">
        <v>1.46</v>
      </c>
      <c r="D49" s="88"/>
      <c r="E49" s="92" t="s">
        <v>1468</v>
      </c>
      <c r="F49" s="89">
        <v>0</v>
      </c>
      <c r="G49" s="89">
        <v>0</v>
      </c>
      <c r="H49" s="38" t="s">
        <v>21</v>
      </c>
      <c r="I49" s="4" t="s">
        <v>76</v>
      </c>
    </row>
    <row r="50" spans="1:9" ht="15.75" x14ac:dyDescent="0.25">
      <c r="A50" s="61">
        <v>44860</v>
      </c>
      <c r="B50" s="4" t="s">
        <v>1257</v>
      </c>
      <c r="C50" s="4">
        <v>1.71</v>
      </c>
      <c r="D50" s="88"/>
      <c r="E50" s="24" t="s">
        <v>1468</v>
      </c>
      <c r="F50" s="89">
        <f>C50*D$70</f>
        <v>1710</v>
      </c>
      <c r="G50" s="89">
        <f>F50-D$70</f>
        <v>710</v>
      </c>
      <c r="H50" s="4" t="s">
        <v>25</v>
      </c>
      <c r="I50" s="4" t="s">
        <v>601</v>
      </c>
    </row>
    <row r="51" spans="1:9" ht="15.75" x14ac:dyDescent="0.25">
      <c r="A51" s="61">
        <v>44860</v>
      </c>
      <c r="B51" s="4" t="s">
        <v>1258</v>
      </c>
      <c r="C51" s="4">
        <v>1.99</v>
      </c>
      <c r="D51" s="88"/>
      <c r="E51" s="91" t="s">
        <v>1468</v>
      </c>
      <c r="F51" s="89">
        <v>0</v>
      </c>
      <c r="G51" s="89">
        <f>(F51-D$70)</f>
        <v>-1000</v>
      </c>
      <c r="H51" s="4" t="s">
        <v>22</v>
      </c>
      <c r="I51" s="4" t="s">
        <v>542</v>
      </c>
    </row>
    <row r="52" spans="1:9" ht="15.75" x14ac:dyDescent="0.25">
      <c r="A52" s="61">
        <v>44860</v>
      </c>
      <c r="B52" s="4" t="s">
        <v>1259</v>
      </c>
      <c r="C52" s="37">
        <v>1.81</v>
      </c>
      <c r="D52" s="88"/>
      <c r="E52" s="24" t="s">
        <v>33</v>
      </c>
      <c r="F52" s="89">
        <f>C52*D$70</f>
        <v>1810</v>
      </c>
      <c r="G52" s="89">
        <f>F52-D$70</f>
        <v>810</v>
      </c>
      <c r="H52" s="4" t="s">
        <v>316</v>
      </c>
      <c r="I52" s="4" t="s">
        <v>595</v>
      </c>
    </row>
    <row r="53" spans="1:9" ht="15.75" x14ac:dyDescent="0.25">
      <c r="A53" s="61">
        <v>44862</v>
      </c>
      <c r="B53" s="4" t="s">
        <v>1261</v>
      </c>
      <c r="C53" s="12"/>
      <c r="D53" s="88"/>
      <c r="E53" s="92" t="s">
        <v>34</v>
      </c>
      <c r="F53" s="89">
        <v>0</v>
      </c>
      <c r="G53" s="89">
        <v>0</v>
      </c>
      <c r="H53" s="38" t="s">
        <v>21</v>
      </c>
      <c r="I53" s="4" t="s">
        <v>54</v>
      </c>
    </row>
    <row r="54" spans="1:9" ht="15.75" x14ac:dyDescent="0.25">
      <c r="A54" s="61">
        <v>44863</v>
      </c>
      <c r="B54" s="4" t="s">
        <v>1262</v>
      </c>
      <c r="C54" s="102">
        <v>1.85</v>
      </c>
      <c r="D54" s="88"/>
      <c r="E54" s="24" t="s">
        <v>33</v>
      </c>
      <c r="F54" s="89">
        <f>C54*D$70</f>
        <v>1850</v>
      </c>
      <c r="G54" s="89">
        <f>F54-D$70</f>
        <v>850</v>
      </c>
      <c r="H54" s="38" t="s">
        <v>24</v>
      </c>
      <c r="I54" s="4" t="s">
        <v>76</v>
      </c>
    </row>
    <row r="55" spans="1:9" ht="15.75" x14ac:dyDescent="0.25">
      <c r="A55" s="61">
        <v>44863</v>
      </c>
      <c r="B55" s="4" t="s">
        <v>1264</v>
      </c>
      <c r="C55" s="12">
        <v>1.93</v>
      </c>
      <c r="D55" s="88"/>
      <c r="E55" s="24" t="s">
        <v>33</v>
      </c>
      <c r="F55" s="89">
        <f>C55*D$70</f>
        <v>1930</v>
      </c>
      <c r="G55" s="89">
        <f>F55-D$70</f>
        <v>930</v>
      </c>
      <c r="H55" s="38" t="s">
        <v>1281</v>
      </c>
      <c r="I55" s="4" t="s">
        <v>58</v>
      </c>
    </row>
    <row r="56" spans="1:9" ht="15.75" x14ac:dyDescent="0.25">
      <c r="A56" s="61">
        <v>44863</v>
      </c>
      <c r="B56" s="4" t="s">
        <v>1270</v>
      </c>
      <c r="C56" s="12">
        <v>1.5</v>
      </c>
      <c r="D56" s="88"/>
      <c r="E56" s="92" t="s">
        <v>1468</v>
      </c>
      <c r="F56" s="89">
        <v>0</v>
      </c>
      <c r="G56" s="89">
        <v>0</v>
      </c>
      <c r="H56" s="38" t="s">
        <v>23</v>
      </c>
      <c r="I56" s="4" t="s">
        <v>60</v>
      </c>
    </row>
    <row r="57" spans="1:9" ht="15.75" x14ac:dyDescent="0.25">
      <c r="A57" s="61">
        <v>44865</v>
      </c>
      <c r="B57" s="4" t="s">
        <v>1278</v>
      </c>
      <c r="C57" s="104">
        <v>2.04</v>
      </c>
      <c r="D57" s="88"/>
      <c r="E57" s="12" t="s">
        <v>33</v>
      </c>
      <c r="F57" s="89">
        <f>C57*D$70</f>
        <v>2040</v>
      </c>
      <c r="G57" s="89">
        <f>F57-D$70</f>
        <v>1040</v>
      </c>
      <c r="H57" s="38" t="s">
        <v>312</v>
      </c>
      <c r="I57" s="4" t="s">
        <v>222</v>
      </c>
    </row>
    <row r="58" spans="1:9" x14ac:dyDescent="0.25">
      <c r="C58" s="33"/>
      <c r="D58" s="34"/>
      <c r="E58" s="33"/>
      <c r="F58" s="34"/>
      <c r="G58" s="34"/>
      <c r="H58" s="33"/>
    </row>
    <row r="59" spans="1:9" x14ac:dyDescent="0.25">
      <c r="B59" s="4" t="s">
        <v>35</v>
      </c>
      <c r="C59" s="4"/>
      <c r="D59" s="26">
        <f>COUNT(C2:C57)</f>
        <v>55</v>
      </c>
      <c r="E59" s="33"/>
      <c r="F59" s="34"/>
      <c r="G59" s="34"/>
      <c r="H59" s="33"/>
    </row>
    <row r="60" spans="1:9" x14ac:dyDescent="0.25">
      <c r="B60" s="4" t="s">
        <v>36</v>
      </c>
      <c r="C60" s="4"/>
      <c r="D60" s="11">
        <v>18</v>
      </c>
      <c r="E60" s="33"/>
      <c r="F60" s="34"/>
      <c r="G60" s="34"/>
      <c r="H60" s="33"/>
    </row>
    <row r="61" spans="1:9" x14ac:dyDescent="0.25">
      <c r="B61" s="4" t="s">
        <v>37</v>
      </c>
      <c r="C61" s="4"/>
      <c r="D61" s="13">
        <f>D59-D60</f>
        <v>37</v>
      </c>
      <c r="E61" s="33"/>
      <c r="F61" s="34"/>
      <c r="G61" s="34"/>
      <c r="H61" s="33"/>
    </row>
    <row r="62" spans="1:9" x14ac:dyDescent="0.25">
      <c r="B62" s="4" t="s">
        <v>38</v>
      </c>
      <c r="C62" s="4"/>
      <c r="D62" s="4">
        <f>D61/D59*100</f>
        <v>67.272727272727266</v>
      </c>
      <c r="E62" s="33"/>
      <c r="F62" s="34"/>
      <c r="G62" s="34"/>
      <c r="H62" s="33"/>
    </row>
    <row r="63" spans="1:9" x14ac:dyDescent="0.25">
      <c r="B63" s="4" t="s">
        <v>39</v>
      </c>
      <c r="C63" s="4"/>
      <c r="D63" s="4">
        <f>1/D64*100</f>
        <v>55.016504951485466</v>
      </c>
      <c r="E63" s="33"/>
      <c r="F63" s="34"/>
      <c r="G63" s="34"/>
      <c r="H63" s="33"/>
    </row>
    <row r="64" spans="1:9" x14ac:dyDescent="0.25">
      <c r="B64" s="4" t="s">
        <v>40</v>
      </c>
      <c r="C64" s="4"/>
      <c r="D64" s="4">
        <f>SUM(C2:C57)/D59</f>
        <v>1.8176363636363631</v>
      </c>
      <c r="E64" s="33"/>
      <c r="F64" s="34"/>
      <c r="G64" s="34"/>
      <c r="H64" s="33"/>
    </row>
    <row r="65" spans="2:8" x14ac:dyDescent="0.25">
      <c r="B65" s="4" t="s">
        <v>41</v>
      </c>
      <c r="C65" s="4"/>
      <c r="D65" s="13">
        <f>D62-D63</f>
        <v>12.2562223212418</v>
      </c>
      <c r="E65" s="33"/>
      <c r="F65" s="34"/>
      <c r="G65" s="34"/>
      <c r="H65" s="33"/>
    </row>
    <row r="66" spans="2:8" x14ac:dyDescent="0.25">
      <c r="B66" s="4" t="s">
        <v>42</v>
      </c>
      <c r="C66" s="4"/>
      <c r="D66" s="13">
        <f>D65/1</f>
        <v>12.2562223212418</v>
      </c>
      <c r="E66" s="33"/>
      <c r="F66" s="34"/>
      <c r="G66" s="34"/>
      <c r="H66" s="33"/>
    </row>
    <row r="67" spans="2:8" ht="18.75" x14ac:dyDescent="0.3">
      <c r="B67" s="14" t="s">
        <v>43</v>
      </c>
      <c r="C67" s="4"/>
      <c r="D67" s="15">
        <v>25000</v>
      </c>
      <c r="E67" s="33"/>
      <c r="F67" s="34"/>
    </row>
    <row r="68" spans="2:8" ht="18.75" x14ac:dyDescent="0.3">
      <c r="B68" s="4" t="s">
        <v>44</v>
      </c>
      <c r="C68" s="4"/>
      <c r="D68" s="16">
        <v>25000</v>
      </c>
      <c r="E68" s="33"/>
      <c r="F68" s="34"/>
    </row>
    <row r="69" spans="2:8" x14ac:dyDescent="0.25">
      <c r="B69" s="4" t="s">
        <v>45</v>
      </c>
      <c r="C69" s="4"/>
      <c r="D69" s="10">
        <f>D68/100</f>
        <v>250</v>
      </c>
      <c r="E69" s="33"/>
      <c r="F69" s="34"/>
    </row>
    <row r="70" spans="2:8" x14ac:dyDescent="0.25">
      <c r="B70" s="17" t="s">
        <v>948</v>
      </c>
      <c r="C70" s="4"/>
      <c r="D70" s="18">
        <f>D69*4</f>
        <v>1000</v>
      </c>
      <c r="E70" s="33"/>
      <c r="F70" s="34"/>
    </row>
    <row r="71" spans="2:8" x14ac:dyDescent="0.25">
      <c r="B71" s="4" t="s">
        <v>46</v>
      </c>
      <c r="C71" s="4"/>
      <c r="D71" s="25">
        <f>SUM(G2:G57)</f>
        <v>7700</v>
      </c>
      <c r="E71" s="33"/>
      <c r="F71" s="34"/>
    </row>
    <row r="72" spans="2:8" x14ac:dyDescent="0.25">
      <c r="B72" s="19" t="s">
        <v>47</v>
      </c>
      <c r="C72" s="4">
        <f>D71/D68</f>
        <v>0.308</v>
      </c>
      <c r="D72" s="38">
        <f>D71/D67*100</f>
        <v>30.8</v>
      </c>
      <c r="E72" s="33"/>
      <c r="F72" s="34"/>
    </row>
    <row r="73" spans="2:8" x14ac:dyDescent="0.25">
      <c r="C73" s="33"/>
      <c r="D73" s="34"/>
      <c r="E73" s="33"/>
      <c r="F73" s="34"/>
    </row>
    <row r="74" spans="2:8" x14ac:dyDescent="0.25">
      <c r="C74" s="33"/>
      <c r="D74" s="34"/>
      <c r="E74" s="33"/>
      <c r="F74" s="34"/>
    </row>
  </sheetData>
  <conditionalFormatting sqref="G2:G5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5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25" workbookViewId="0">
      <selection activeCell="B46" sqref="B46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1282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1283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1284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1285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1286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1287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1288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1289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1290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1291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1292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1293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1294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1295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1296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1297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1298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1299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1300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1301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1302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1303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1304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1305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1306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1307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1308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1309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1310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1311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1312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1313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1314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1315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1316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1317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1318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1319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1162</v>
      </c>
    </row>
    <row r="41" spans="1:14" x14ac:dyDescent="0.25">
      <c r="A41" s="61">
        <v>44878</v>
      </c>
      <c r="B41" s="4" t="s">
        <v>1320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1321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1162</v>
      </c>
    </row>
    <row r="43" spans="1:14" x14ac:dyDescent="0.25">
      <c r="A43" s="61">
        <v>44878</v>
      </c>
      <c r="B43" s="4" t="s">
        <v>1322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1323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1160</v>
      </c>
    </row>
    <row r="45" spans="1:14" x14ac:dyDescent="0.25">
      <c r="A45" s="61">
        <v>44879</v>
      </c>
      <c r="B45" s="4" t="s">
        <v>1324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1325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1326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1327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1328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1329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1330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1331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1332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1333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1334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1335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1336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1160</v>
      </c>
    </row>
    <row r="58" spans="1:14" x14ac:dyDescent="0.25">
      <c r="A58" s="61">
        <v>44892</v>
      </c>
      <c r="B58" s="4" t="s">
        <v>1337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1167</v>
      </c>
    </row>
    <row r="59" spans="1:14" x14ac:dyDescent="0.25">
      <c r="A59" s="61">
        <v>44892</v>
      </c>
      <c r="B59" s="4" t="s">
        <v>1338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1339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1162</v>
      </c>
    </row>
    <row r="61" spans="1:14" x14ac:dyDescent="0.25">
      <c r="A61" s="61">
        <v>44892</v>
      </c>
      <c r="B61" s="4" t="s">
        <v>1340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1162</v>
      </c>
    </row>
    <row r="62" spans="1:14" x14ac:dyDescent="0.25">
      <c r="A62" s="61">
        <v>44892</v>
      </c>
      <c r="B62" s="4" t="s">
        <v>1341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1342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1343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1167</v>
      </c>
    </row>
    <row r="65" spans="1:14" x14ac:dyDescent="0.25">
      <c r="A65" s="61">
        <v>44892</v>
      </c>
      <c r="B65" s="4" t="s">
        <v>1344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1345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1164</v>
      </c>
    </row>
    <row r="67" spans="1:14" x14ac:dyDescent="0.25">
      <c r="A67" s="61">
        <v>44892</v>
      </c>
      <c r="B67" s="4" t="s">
        <v>1346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1347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1160</v>
      </c>
    </row>
    <row r="69" spans="1:14" x14ac:dyDescent="0.25">
      <c r="A69" s="61">
        <v>44892</v>
      </c>
      <c r="B69" s="4" t="s">
        <v>1348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1349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1350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1351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1352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1353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1354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1355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3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1283</v>
      </c>
      <c r="C2" s="99">
        <v>1.89</v>
      </c>
      <c r="D2" s="88"/>
      <c r="E2" s="93" t="s">
        <v>1468</v>
      </c>
      <c r="F2" s="89">
        <v>0</v>
      </c>
      <c r="G2" s="89">
        <f>F2-D$43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1284</v>
      </c>
      <c r="C3" s="102">
        <v>1.93</v>
      </c>
      <c r="D3" s="88"/>
      <c r="E3" s="12" t="s">
        <v>1468</v>
      </c>
      <c r="F3" s="89">
        <v>0</v>
      </c>
      <c r="G3" s="89"/>
      <c r="H3" s="4" t="s">
        <v>21</v>
      </c>
      <c r="I3" s="4" t="s">
        <v>76</v>
      </c>
    </row>
    <row r="4" spans="1:9" ht="15.75" x14ac:dyDescent="0.25">
      <c r="A4" s="61">
        <v>44867</v>
      </c>
      <c r="B4" s="4" t="s">
        <v>1285</v>
      </c>
      <c r="C4" s="4">
        <v>1.59</v>
      </c>
      <c r="D4" s="88"/>
      <c r="E4" s="12" t="s">
        <v>532</v>
      </c>
      <c r="F4" s="89">
        <v>0</v>
      </c>
      <c r="G4" s="89">
        <f t="shared" ref="G4:G9" si="0">F4-D$43</f>
        <v>-1000</v>
      </c>
      <c r="H4" s="4" t="s">
        <v>20</v>
      </c>
      <c r="I4" s="4" t="s">
        <v>595</v>
      </c>
    </row>
    <row r="5" spans="1:9" ht="15.75" x14ac:dyDescent="0.25">
      <c r="A5" s="61">
        <v>44867</v>
      </c>
      <c r="B5" s="4" t="s">
        <v>1286</v>
      </c>
      <c r="C5" s="4">
        <v>1.5</v>
      </c>
      <c r="D5" s="88"/>
      <c r="E5" s="12" t="s">
        <v>532</v>
      </c>
      <c r="F5" s="89">
        <f>C5*D$43</f>
        <v>1500</v>
      </c>
      <c r="G5" s="89">
        <f t="shared" si="0"/>
        <v>500</v>
      </c>
      <c r="H5" s="4" t="s">
        <v>316</v>
      </c>
      <c r="I5" s="4" t="s">
        <v>595</v>
      </c>
    </row>
    <row r="6" spans="1:9" ht="15.75" x14ac:dyDescent="0.25">
      <c r="A6" s="61">
        <v>44867</v>
      </c>
      <c r="B6" s="4" t="s">
        <v>1287</v>
      </c>
      <c r="C6" s="4">
        <v>1.67</v>
      </c>
      <c r="D6" s="88"/>
      <c r="E6" s="12" t="s">
        <v>532</v>
      </c>
      <c r="F6" s="89">
        <f>C6*D$43</f>
        <v>1670</v>
      </c>
      <c r="G6" s="89">
        <f t="shared" si="0"/>
        <v>670</v>
      </c>
      <c r="H6" s="4" t="s">
        <v>26</v>
      </c>
      <c r="I6" s="4" t="s">
        <v>595</v>
      </c>
    </row>
    <row r="7" spans="1:9" ht="15.75" x14ac:dyDescent="0.25">
      <c r="A7" s="61">
        <v>44870</v>
      </c>
      <c r="B7" s="4" t="s">
        <v>1288</v>
      </c>
      <c r="C7" s="12">
        <v>1.48</v>
      </c>
      <c r="D7" s="88"/>
      <c r="E7" s="12" t="s">
        <v>532</v>
      </c>
      <c r="F7" s="89">
        <f>C7*D$43</f>
        <v>1480</v>
      </c>
      <c r="G7" s="89">
        <f t="shared" si="0"/>
        <v>480</v>
      </c>
      <c r="H7" s="4" t="s">
        <v>315</v>
      </c>
      <c r="I7" s="4" t="s">
        <v>595</v>
      </c>
    </row>
    <row r="8" spans="1:9" ht="15.75" x14ac:dyDescent="0.25">
      <c r="A8" s="61">
        <v>44870</v>
      </c>
      <c r="B8" s="4" t="s">
        <v>1289</v>
      </c>
      <c r="C8" s="12">
        <v>1.47</v>
      </c>
      <c r="D8" s="88"/>
      <c r="E8" s="12" t="s">
        <v>532</v>
      </c>
      <c r="F8" s="89">
        <f>C8*D$43</f>
        <v>1470</v>
      </c>
      <c r="G8" s="89">
        <f t="shared" si="0"/>
        <v>470</v>
      </c>
      <c r="H8" s="4" t="s">
        <v>313</v>
      </c>
      <c r="I8" s="4" t="s">
        <v>595</v>
      </c>
    </row>
    <row r="9" spans="1:9" ht="15.75" x14ac:dyDescent="0.25">
      <c r="A9" s="61">
        <v>44870</v>
      </c>
      <c r="B9" s="4" t="s">
        <v>1290</v>
      </c>
      <c r="C9" s="12">
        <v>1.92</v>
      </c>
      <c r="D9" s="88"/>
      <c r="E9" s="24" t="s">
        <v>33</v>
      </c>
      <c r="F9" s="89">
        <f>C9*D$43</f>
        <v>1920</v>
      </c>
      <c r="G9" s="89">
        <f t="shared" si="0"/>
        <v>920</v>
      </c>
      <c r="H9" s="4" t="s">
        <v>27</v>
      </c>
      <c r="I9" s="4" t="s">
        <v>89</v>
      </c>
    </row>
    <row r="10" spans="1:9" ht="15.75" x14ac:dyDescent="0.25">
      <c r="A10" s="61">
        <v>44870</v>
      </c>
      <c r="B10" s="4" t="s">
        <v>1291</v>
      </c>
      <c r="C10" s="102">
        <v>1.93</v>
      </c>
      <c r="D10" s="88"/>
      <c r="E10" s="91" t="s">
        <v>1468</v>
      </c>
      <c r="F10" s="89">
        <v>0</v>
      </c>
      <c r="G10" s="89"/>
      <c r="H10" s="4" t="s">
        <v>21</v>
      </c>
      <c r="I10" s="4" t="s">
        <v>92</v>
      </c>
    </row>
    <row r="11" spans="1:9" ht="15.75" x14ac:dyDescent="0.25">
      <c r="A11" s="61">
        <v>44870</v>
      </c>
      <c r="B11" s="4" t="s">
        <v>1294</v>
      </c>
      <c r="C11" s="37">
        <v>1.93</v>
      </c>
      <c r="D11" s="88"/>
      <c r="E11" s="91" t="s">
        <v>1468</v>
      </c>
      <c r="F11" s="89">
        <v>0</v>
      </c>
      <c r="G11" s="89">
        <f>F11-D$43</f>
        <v>-1000</v>
      </c>
      <c r="H11" s="4" t="s">
        <v>28</v>
      </c>
      <c r="I11" s="4" t="s">
        <v>60</v>
      </c>
    </row>
    <row r="12" spans="1:9" ht="15.75" x14ac:dyDescent="0.25">
      <c r="A12" s="61">
        <v>44871</v>
      </c>
      <c r="B12" s="4" t="s">
        <v>1295</v>
      </c>
      <c r="C12" s="12">
        <v>1.98</v>
      </c>
      <c r="D12" s="88"/>
      <c r="E12" s="91" t="s">
        <v>1468</v>
      </c>
      <c r="F12" s="89">
        <v>0</v>
      </c>
      <c r="G12" s="89">
        <f>F12-D$43</f>
        <v>-1000</v>
      </c>
      <c r="H12" s="4" t="s">
        <v>20</v>
      </c>
      <c r="I12" s="4" t="s">
        <v>102</v>
      </c>
    </row>
    <row r="13" spans="1:9" ht="15.75" x14ac:dyDescent="0.25">
      <c r="A13" s="61">
        <v>44871</v>
      </c>
      <c r="B13" s="4" t="s">
        <v>1296</v>
      </c>
      <c r="C13" s="12">
        <v>1.95</v>
      </c>
      <c r="D13" s="88"/>
      <c r="E13" s="24" t="s">
        <v>33</v>
      </c>
      <c r="F13" s="89">
        <f>C13*D$43</f>
        <v>1950</v>
      </c>
      <c r="G13" s="89">
        <f>F13-D$43</f>
        <v>950</v>
      </c>
      <c r="H13" s="38" t="s">
        <v>315</v>
      </c>
      <c r="I13" s="37" t="s">
        <v>56</v>
      </c>
    </row>
    <row r="14" spans="1:9" ht="15.75" x14ac:dyDescent="0.25">
      <c r="A14" s="61">
        <v>44872</v>
      </c>
      <c r="B14" s="4" t="s">
        <v>1297</v>
      </c>
      <c r="C14" s="12">
        <v>1.61</v>
      </c>
      <c r="D14" s="88"/>
      <c r="E14" s="12" t="s">
        <v>532</v>
      </c>
      <c r="F14" s="89">
        <v>0</v>
      </c>
      <c r="G14" s="89">
        <v>0</v>
      </c>
      <c r="H14" s="38" t="s">
        <v>23</v>
      </c>
      <c r="I14" s="4" t="s">
        <v>595</v>
      </c>
    </row>
    <row r="15" spans="1:9" ht="15.75" x14ac:dyDescent="0.25">
      <c r="A15" s="61">
        <v>44874</v>
      </c>
      <c r="B15" s="4" t="s">
        <v>1299</v>
      </c>
      <c r="C15" s="12">
        <v>1.7</v>
      </c>
      <c r="D15" s="88"/>
      <c r="E15" s="12" t="s">
        <v>532</v>
      </c>
      <c r="F15" s="89">
        <v>0</v>
      </c>
      <c r="G15" s="89">
        <v>0</v>
      </c>
      <c r="H15" s="38" t="s">
        <v>22</v>
      </c>
      <c r="I15" s="4" t="s">
        <v>595</v>
      </c>
    </row>
    <row r="16" spans="1:9" ht="15.75" x14ac:dyDescent="0.25">
      <c r="A16" s="61">
        <v>44874</v>
      </c>
      <c r="B16" s="4" t="s">
        <v>1300</v>
      </c>
      <c r="C16" s="12">
        <v>1.59</v>
      </c>
      <c r="D16" s="88"/>
      <c r="E16" s="12" t="s">
        <v>532</v>
      </c>
      <c r="F16" s="89">
        <v>0</v>
      </c>
      <c r="G16" s="89">
        <f>F16-D$43</f>
        <v>-1000</v>
      </c>
      <c r="H16" s="38" t="s">
        <v>28</v>
      </c>
      <c r="I16" s="4" t="s">
        <v>595</v>
      </c>
    </row>
    <row r="17" spans="1:9" ht="15.75" x14ac:dyDescent="0.25">
      <c r="A17" s="61">
        <v>44875</v>
      </c>
      <c r="B17" s="4" t="s">
        <v>1301</v>
      </c>
      <c r="C17" s="12">
        <v>1.57</v>
      </c>
      <c r="D17" s="88"/>
      <c r="E17" s="12" t="s">
        <v>532</v>
      </c>
      <c r="F17" s="89">
        <f>C17*D$43</f>
        <v>1570</v>
      </c>
      <c r="G17" s="89">
        <f>F17-D$43</f>
        <v>570</v>
      </c>
      <c r="H17" s="4" t="s">
        <v>24</v>
      </c>
      <c r="I17" s="4" t="s">
        <v>601</v>
      </c>
    </row>
    <row r="18" spans="1:9" ht="15.75" x14ac:dyDescent="0.25">
      <c r="A18" s="61">
        <v>44875</v>
      </c>
      <c r="B18" s="4" t="s">
        <v>1302</v>
      </c>
      <c r="C18" s="12">
        <v>1.6</v>
      </c>
      <c r="D18" s="88"/>
      <c r="E18" s="12" t="s">
        <v>532</v>
      </c>
      <c r="F18" s="89">
        <f>C18*D$43</f>
        <v>1600</v>
      </c>
      <c r="G18" s="89">
        <f>F18-D$43</f>
        <v>600</v>
      </c>
      <c r="H18" s="4" t="s">
        <v>312</v>
      </c>
      <c r="I18" s="4" t="s">
        <v>595</v>
      </c>
    </row>
    <row r="19" spans="1:9" ht="15.75" x14ac:dyDescent="0.25">
      <c r="A19" s="61">
        <v>44877</v>
      </c>
      <c r="B19" s="4" t="s">
        <v>1308</v>
      </c>
      <c r="C19" s="12">
        <v>1.91</v>
      </c>
      <c r="D19" s="88"/>
      <c r="E19" s="24" t="s">
        <v>33</v>
      </c>
      <c r="F19" s="89">
        <f>C19*D$43</f>
        <v>1910</v>
      </c>
      <c r="G19" s="89">
        <f>F19-D$43</f>
        <v>910</v>
      </c>
      <c r="H19" s="4" t="s">
        <v>25</v>
      </c>
      <c r="I19" s="4" t="s">
        <v>52</v>
      </c>
    </row>
    <row r="20" spans="1:9" ht="15.75" x14ac:dyDescent="0.25">
      <c r="A20" s="61">
        <v>44877</v>
      </c>
      <c r="B20" s="4" t="s">
        <v>1309</v>
      </c>
      <c r="C20" s="12">
        <v>1.51</v>
      </c>
      <c r="D20" s="88"/>
      <c r="E20" s="92" t="s">
        <v>1468</v>
      </c>
      <c r="F20" s="89">
        <v>0</v>
      </c>
      <c r="G20" s="89">
        <v>0</v>
      </c>
      <c r="H20" s="4" t="s">
        <v>21</v>
      </c>
      <c r="I20" s="4" t="s">
        <v>92</v>
      </c>
    </row>
    <row r="21" spans="1:9" ht="15.75" x14ac:dyDescent="0.25">
      <c r="A21" s="61">
        <v>44877</v>
      </c>
      <c r="B21" s="4" t="s">
        <v>1310</v>
      </c>
      <c r="C21" s="102">
        <v>1.86</v>
      </c>
      <c r="D21" s="88">
        <v>1.43</v>
      </c>
      <c r="E21" s="91" t="s">
        <v>33</v>
      </c>
      <c r="F21" s="89">
        <v>0</v>
      </c>
      <c r="G21" s="89">
        <f t="shared" ref="G21:G29" si="1">F21-D$43</f>
        <v>-1000</v>
      </c>
      <c r="H21" s="4" t="s">
        <v>21</v>
      </c>
      <c r="I21" s="4" t="s">
        <v>76</v>
      </c>
    </row>
    <row r="22" spans="1:9" ht="15.75" x14ac:dyDescent="0.25">
      <c r="A22" s="61">
        <v>44877</v>
      </c>
      <c r="B22" s="4" t="s">
        <v>1312</v>
      </c>
      <c r="C22" s="12">
        <v>1.98</v>
      </c>
      <c r="D22" s="88"/>
      <c r="E22" s="24" t="s">
        <v>33</v>
      </c>
      <c r="F22" s="89">
        <f>C22*D$43</f>
        <v>1980</v>
      </c>
      <c r="G22" s="89">
        <f t="shared" si="1"/>
        <v>980</v>
      </c>
      <c r="H22" s="4" t="s">
        <v>315</v>
      </c>
      <c r="I22" s="4" t="s">
        <v>98</v>
      </c>
    </row>
    <row r="23" spans="1:9" ht="15.75" x14ac:dyDescent="0.25">
      <c r="A23" s="61">
        <v>44877</v>
      </c>
      <c r="B23" s="4" t="s">
        <v>1315</v>
      </c>
      <c r="C23" s="12">
        <v>1.98</v>
      </c>
      <c r="D23" s="88"/>
      <c r="E23" s="91" t="s">
        <v>33</v>
      </c>
      <c r="F23" s="89">
        <v>0</v>
      </c>
      <c r="G23" s="89">
        <f t="shared" si="1"/>
        <v>-1000</v>
      </c>
      <c r="H23" s="38" t="s">
        <v>21</v>
      </c>
      <c r="I23" s="4" t="s">
        <v>105</v>
      </c>
    </row>
    <row r="24" spans="1:9" ht="15.75" x14ac:dyDescent="0.25">
      <c r="A24" s="61">
        <v>44878</v>
      </c>
      <c r="B24" s="4" t="s">
        <v>1318</v>
      </c>
      <c r="C24" s="12">
        <v>1.64</v>
      </c>
      <c r="D24" s="88"/>
      <c r="E24" s="12" t="s">
        <v>532</v>
      </c>
      <c r="F24" s="89">
        <f>C24*D$43</f>
        <v>1640</v>
      </c>
      <c r="G24" s="89">
        <f t="shared" si="1"/>
        <v>640</v>
      </c>
      <c r="H24" s="4" t="s">
        <v>24</v>
      </c>
      <c r="I24" s="4" t="s">
        <v>595</v>
      </c>
    </row>
    <row r="25" spans="1:9" ht="15.75" x14ac:dyDescent="0.25">
      <c r="A25" s="61">
        <v>44878</v>
      </c>
      <c r="B25" s="4" t="s">
        <v>1322</v>
      </c>
      <c r="C25" s="12">
        <v>1.5</v>
      </c>
      <c r="D25" s="88"/>
      <c r="E25" s="12" t="s">
        <v>532</v>
      </c>
      <c r="F25" s="89">
        <f>C25*D$43</f>
        <v>1500</v>
      </c>
      <c r="G25" s="89">
        <f t="shared" si="1"/>
        <v>500</v>
      </c>
      <c r="H25" s="4" t="s">
        <v>436</v>
      </c>
      <c r="I25" s="4" t="s">
        <v>595</v>
      </c>
    </row>
    <row r="26" spans="1:9" ht="15.75" x14ac:dyDescent="0.25">
      <c r="A26" s="61">
        <v>44879</v>
      </c>
      <c r="B26" s="4" t="s">
        <v>1324</v>
      </c>
      <c r="C26" s="12">
        <v>1.59</v>
      </c>
      <c r="D26" s="88"/>
      <c r="E26" s="12" t="s">
        <v>532</v>
      </c>
      <c r="F26" s="89">
        <f>C26*D$43</f>
        <v>1590</v>
      </c>
      <c r="G26" s="89">
        <f t="shared" si="1"/>
        <v>590</v>
      </c>
      <c r="H26" s="4" t="s">
        <v>24</v>
      </c>
      <c r="I26" s="4" t="s">
        <v>595</v>
      </c>
    </row>
    <row r="27" spans="1:9" ht="15.75" x14ac:dyDescent="0.25">
      <c r="A27" s="61">
        <v>44879</v>
      </c>
      <c r="B27" s="4" t="s">
        <v>1325</v>
      </c>
      <c r="C27" s="12">
        <v>1.75</v>
      </c>
      <c r="D27" s="88"/>
      <c r="E27" s="12" t="s">
        <v>532</v>
      </c>
      <c r="F27" s="89">
        <f>C27*D$43</f>
        <v>1750</v>
      </c>
      <c r="G27" s="89">
        <f t="shared" si="1"/>
        <v>750</v>
      </c>
      <c r="H27" s="4" t="s">
        <v>23</v>
      </c>
      <c r="I27" s="4" t="s">
        <v>595</v>
      </c>
    </row>
    <row r="28" spans="1:9" ht="15.75" x14ac:dyDescent="0.25">
      <c r="A28" s="61">
        <v>44884</v>
      </c>
      <c r="B28" s="4" t="s">
        <v>1328</v>
      </c>
      <c r="C28" s="12">
        <v>1.76</v>
      </c>
      <c r="D28" s="88"/>
      <c r="E28" s="12" t="s">
        <v>532</v>
      </c>
      <c r="F28" s="89">
        <f>C28*D$43</f>
        <v>1760</v>
      </c>
      <c r="G28" s="89">
        <f t="shared" si="1"/>
        <v>760</v>
      </c>
      <c r="H28" s="4" t="s">
        <v>25</v>
      </c>
      <c r="I28" s="4" t="s">
        <v>66</v>
      </c>
    </row>
    <row r="29" spans="1:9" ht="15.75" x14ac:dyDescent="0.25">
      <c r="A29" s="61">
        <v>44884</v>
      </c>
      <c r="B29" s="4" t="s">
        <v>1330</v>
      </c>
      <c r="C29" s="12">
        <v>1.75</v>
      </c>
      <c r="D29" s="88"/>
      <c r="E29" s="12" t="s">
        <v>532</v>
      </c>
      <c r="F29" s="89">
        <v>0</v>
      </c>
      <c r="G29" s="89">
        <f t="shared" si="1"/>
        <v>-1000</v>
      </c>
      <c r="H29" s="4" t="s">
        <v>20</v>
      </c>
      <c r="I29" s="4" t="s">
        <v>66</v>
      </c>
    </row>
    <row r="30" spans="1:9" ht="15.75" x14ac:dyDescent="0.25">
      <c r="A30" s="61">
        <v>44892</v>
      </c>
      <c r="B30" s="4" t="s">
        <v>1342</v>
      </c>
      <c r="C30" s="12">
        <v>1.95</v>
      </c>
      <c r="D30" s="88"/>
      <c r="E30" s="91" t="s">
        <v>1468</v>
      </c>
      <c r="F30" s="89">
        <v>0</v>
      </c>
      <c r="G30" s="89">
        <v>0</v>
      </c>
      <c r="H30" s="4" t="s">
        <v>21</v>
      </c>
      <c r="I30" s="4" t="s">
        <v>119</v>
      </c>
    </row>
    <row r="31" spans="1:9" x14ac:dyDescent="0.25">
      <c r="C31" s="33"/>
      <c r="D31" s="34"/>
      <c r="E31" s="33"/>
      <c r="F31" s="34"/>
      <c r="G31" s="34"/>
      <c r="H31" s="33"/>
    </row>
    <row r="32" spans="1:9" x14ac:dyDescent="0.25">
      <c r="B32" s="4" t="s">
        <v>35</v>
      </c>
      <c r="C32" s="4"/>
      <c r="D32" s="26">
        <f>COUNT(C2:C30)</f>
        <v>29</v>
      </c>
      <c r="E32" s="33"/>
      <c r="F32" s="34"/>
      <c r="G32" s="34"/>
      <c r="H32" s="33"/>
    </row>
    <row r="33" spans="2:8" x14ac:dyDescent="0.25">
      <c r="B33" s="4" t="s">
        <v>36</v>
      </c>
      <c r="C33" s="4"/>
      <c r="D33" s="11">
        <v>12</v>
      </c>
      <c r="E33" s="33"/>
      <c r="F33" s="34"/>
      <c r="G33" s="34"/>
      <c r="H33" s="33"/>
    </row>
    <row r="34" spans="2:8" x14ac:dyDescent="0.25">
      <c r="B34" s="4" t="s">
        <v>37</v>
      </c>
      <c r="C34" s="4"/>
      <c r="D34" s="13">
        <f>D32-D33</f>
        <v>17</v>
      </c>
      <c r="E34" s="33"/>
      <c r="F34" s="34"/>
      <c r="G34" s="34"/>
      <c r="H34" s="33"/>
    </row>
    <row r="35" spans="2:8" x14ac:dyDescent="0.25">
      <c r="B35" s="4" t="s">
        <v>38</v>
      </c>
      <c r="C35" s="4"/>
      <c r="D35" s="4">
        <f>D34/D32*100</f>
        <v>58.620689655172406</v>
      </c>
      <c r="E35" s="33"/>
      <c r="F35" s="34"/>
      <c r="G35" s="34"/>
      <c r="H35" s="33"/>
    </row>
    <row r="36" spans="2:8" x14ac:dyDescent="0.25">
      <c r="B36" s="4" t="s">
        <v>39</v>
      </c>
      <c r="C36" s="4"/>
      <c r="D36" s="4">
        <f>1/D37*100</f>
        <v>57.437116260645674</v>
      </c>
      <c r="E36" s="33"/>
      <c r="F36" s="34"/>
      <c r="G36" s="34"/>
      <c r="H36" s="33"/>
    </row>
    <row r="37" spans="2:8" x14ac:dyDescent="0.25">
      <c r="B37" s="4" t="s">
        <v>40</v>
      </c>
      <c r="C37" s="4"/>
      <c r="D37" s="4">
        <f>SUM(C2:C30)/D32</f>
        <v>1.7410344827586208</v>
      </c>
      <c r="E37" s="33"/>
      <c r="F37" s="34"/>
      <c r="G37" s="34"/>
      <c r="H37" s="33"/>
    </row>
    <row r="38" spans="2:8" x14ac:dyDescent="0.25">
      <c r="B38" s="4" t="s">
        <v>41</v>
      </c>
      <c r="C38" s="4"/>
      <c r="D38" s="13">
        <f>D35-D36</f>
        <v>1.1835733945267322</v>
      </c>
      <c r="E38" s="33"/>
      <c r="F38" s="34"/>
      <c r="G38" s="34"/>
      <c r="H38" s="33"/>
    </row>
    <row r="39" spans="2:8" x14ac:dyDescent="0.25">
      <c r="B39" s="4" t="s">
        <v>42</v>
      </c>
      <c r="C39" s="4"/>
      <c r="D39" s="13">
        <f>D38/1</f>
        <v>1.1835733945267322</v>
      </c>
      <c r="E39" s="33"/>
      <c r="F39" s="34"/>
      <c r="G39" s="34"/>
      <c r="H39" s="33"/>
    </row>
    <row r="40" spans="2:8" ht="18.75" x14ac:dyDescent="0.3">
      <c r="B40" s="14" t="s">
        <v>43</v>
      </c>
      <c r="C40" s="4"/>
      <c r="D40" s="15">
        <v>25000</v>
      </c>
      <c r="E40" s="33"/>
      <c r="F40" s="34"/>
    </row>
    <row r="41" spans="2:8" ht="18.75" x14ac:dyDescent="0.3">
      <c r="B41" s="4" t="s">
        <v>44</v>
      </c>
      <c r="C41" s="4"/>
      <c r="D41" s="16">
        <v>25000</v>
      </c>
      <c r="E41" s="33"/>
      <c r="F41" s="34"/>
    </row>
    <row r="42" spans="2:8" x14ac:dyDescent="0.25">
      <c r="B42" s="4" t="s">
        <v>45</v>
      </c>
      <c r="C42" s="4"/>
      <c r="D42" s="10">
        <f>D41/100</f>
        <v>250</v>
      </c>
      <c r="E42" s="33"/>
      <c r="F42" s="34"/>
    </row>
    <row r="43" spans="2:8" x14ac:dyDescent="0.25">
      <c r="B43" s="17" t="s">
        <v>948</v>
      </c>
      <c r="C43" s="4"/>
      <c r="D43" s="18">
        <f>D42*4</f>
        <v>1000</v>
      </c>
      <c r="E43" s="33"/>
      <c r="F43" s="34"/>
    </row>
    <row r="44" spans="2:8" x14ac:dyDescent="0.25">
      <c r="B44" s="4" t="s">
        <v>46</v>
      </c>
      <c r="C44" s="4"/>
      <c r="D44" s="25">
        <f>SUM(G2:G30)</f>
        <v>2290</v>
      </c>
      <c r="E44" s="33"/>
      <c r="F44" s="34"/>
    </row>
    <row r="45" spans="2:8" x14ac:dyDescent="0.25">
      <c r="B45" s="19" t="s">
        <v>47</v>
      </c>
      <c r="C45" s="4"/>
      <c r="D45" s="38">
        <f>D44/D40*100</f>
        <v>9.16</v>
      </c>
      <c r="E45" s="33"/>
      <c r="F45" s="34"/>
    </row>
    <row r="46" spans="2:8" x14ac:dyDescent="0.25">
      <c r="C46" s="33"/>
      <c r="D46" s="34"/>
      <c r="E46" s="33"/>
      <c r="F46" s="34"/>
    </row>
    <row r="47" spans="2:8" x14ac:dyDescent="0.25">
      <c r="C47" s="33"/>
      <c r="D47" s="34"/>
      <c r="E47" s="33"/>
      <c r="F47" s="34"/>
    </row>
  </sheetData>
  <conditionalFormatting sqref="G2:G3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2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1356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1357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1352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1358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1359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1360</v>
      </c>
    </row>
    <row r="7" spans="1:14" x14ac:dyDescent="0.25">
      <c r="A7" s="61">
        <v>44897</v>
      </c>
      <c r="B7" s="4" t="s">
        <v>1361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1360</v>
      </c>
    </row>
    <row r="8" spans="1:14" x14ac:dyDescent="0.25">
      <c r="A8" s="61">
        <v>44898</v>
      </c>
      <c r="B8" s="4" t="s">
        <v>1362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1363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1364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1365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1113</v>
      </c>
    </row>
    <row r="12" spans="1:14" x14ac:dyDescent="0.25">
      <c r="A12" s="61">
        <v>44899</v>
      </c>
      <c r="B12" s="4" t="s">
        <v>1366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1012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1367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1368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1162</v>
      </c>
    </row>
    <row r="15" spans="1:14" x14ac:dyDescent="0.25">
      <c r="A15" s="61">
        <v>44899</v>
      </c>
      <c r="B15" s="4" t="s">
        <v>1369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1164</v>
      </c>
    </row>
    <row r="16" spans="1:14" x14ac:dyDescent="0.25">
      <c r="A16" s="61">
        <v>44899</v>
      </c>
      <c r="B16" s="4" t="s">
        <v>1370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1371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1167</v>
      </c>
    </row>
    <row r="18" spans="1:14" x14ac:dyDescent="0.25">
      <c r="A18" s="61">
        <v>44899</v>
      </c>
      <c r="B18" s="4" t="s">
        <v>1372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1373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1374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1113</v>
      </c>
    </row>
    <row r="21" spans="1:14" x14ac:dyDescent="0.25">
      <c r="A21" s="61">
        <v>44899</v>
      </c>
      <c r="B21" s="4" t="s">
        <v>1375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1376</v>
      </c>
    </row>
    <row r="22" spans="1:14" x14ac:dyDescent="0.25">
      <c r="A22" s="61">
        <v>44899</v>
      </c>
      <c r="B22" s="4" t="s">
        <v>1377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1378</v>
      </c>
    </row>
    <row r="23" spans="1:14" x14ac:dyDescent="0.25">
      <c r="A23" s="61">
        <v>44899</v>
      </c>
      <c r="B23" s="4" t="s">
        <v>1379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1162</v>
      </c>
    </row>
    <row r="24" spans="1:14" x14ac:dyDescent="0.25">
      <c r="A24" s="61">
        <v>44899</v>
      </c>
      <c r="B24" s="4" t="s">
        <v>1380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1381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1382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1383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1384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1381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1385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1386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1387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1388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1389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1390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1391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1465</v>
      </c>
      <c r="M37" s="4">
        <v>36</v>
      </c>
      <c r="N37" s="4" t="s">
        <v>1162</v>
      </c>
    </row>
    <row r="38" spans="1:14" x14ac:dyDescent="0.25">
      <c r="A38" s="61">
        <v>44906</v>
      </c>
      <c r="B38" s="4" t="s">
        <v>1392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1393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1394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1396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1397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1160</v>
      </c>
    </row>
    <row r="44" spans="1:14" x14ac:dyDescent="0.25">
      <c r="A44" s="61">
        <v>44906</v>
      </c>
      <c r="B44" s="4" t="s">
        <v>1398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1162</v>
      </c>
    </row>
    <row r="45" spans="1:14" x14ac:dyDescent="0.25">
      <c r="A45" s="61">
        <v>44906</v>
      </c>
      <c r="B45" s="4" t="s">
        <v>1399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1400</v>
      </c>
      <c r="C46" s="4">
        <v>1.32</v>
      </c>
      <c r="D46" s="4">
        <v>4.0999999999999996</v>
      </c>
      <c r="E46" s="4" t="s">
        <v>1466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1401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1402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1162</v>
      </c>
    </row>
    <row r="49" spans="1:14" x14ac:dyDescent="0.25">
      <c r="A49" s="61">
        <v>44906</v>
      </c>
      <c r="B49" s="4" t="s">
        <v>1403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1162</v>
      </c>
    </row>
    <row r="50" spans="1:14" x14ac:dyDescent="0.25">
      <c r="A50" s="61">
        <v>44906</v>
      </c>
      <c r="B50" s="4" t="s">
        <v>1404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1160</v>
      </c>
    </row>
    <row r="51" spans="1:14" x14ac:dyDescent="0.25">
      <c r="A51" s="61">
        <v>44907</v>
      </c>
      <c r="B51" s="4" t="s">
        <v>1405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1406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1407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1408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1409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1410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1411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1412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1413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1414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1415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1416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1417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1411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1418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1113</v>
      </c>
    </row>
    <row r="66" spans="1:14" x14ac:dyDescent="0.25">
      <c r="A66" s="61">
        <v>44916</v>
      </c>
      <c r="B66" s="4" t="s">
        <v>1419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1420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1160</v>
      </c>
    </row>
    <row r="68" spans="1:14" x14ac:dyDescent="0.25">
      <c r="A68" s="61">
        <v>44916</v>
      </c>
      <c r="B68" s="4" t="s">
        <v>1421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1422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1113</v>
      </c>
    </row>
    <row r="70" spans="1:14" x14ac:dyDescent="0.25">
      <c r="A70" s="61">
        <v>44916</v>
      </c>
      <c r="B70" s="4" t="s">
        <v>1423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1424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1425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1113</v>
      </c>
    </row>
    <row r="73" spans="1:14" x14ac:dyDescent="0.25">
      <c r="A73" s="61">
        <v>44916</v>
      </c>
      <c r="B73" s="4" t="s">
        <v>1426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1162</v>
      </c>
    </row>
    <row r="74" spans="1:14" x14ac:dyDescent="0.25">
      <c r="A74" s="61">
        <v>44916</v>
      </c>
      <c r="B74" s="4" t="s">
        <v>1427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1160</v>
      </c>
    </row>
    <row r="75" spans="1:14" x14ac:dyDescent="0.25">
      <c r="A75" s="61">
        <v>44918</v>
      </c>
      <c r="B75" s="4" t="s">
        <v>1428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1429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1430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1431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1432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1433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1434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1435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1436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1437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1438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1439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1440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1441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1442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1443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1444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1445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1446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1447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1448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1449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1450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1451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1452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1453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1454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1455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1456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1457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1458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1459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1460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1461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1462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1463</v>
      </c>
    </row>
    <row r="110" spans="1:14" x14ac:dyDescent="0.25">
      <c r="A110" s="61">
        <v>44926</v>
      </c>
      <c r="B110" s="4" t="s">
        <v>1464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" workbookViewId="0">
      <selection activeCell="D34" sqref="D34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1352</v>
      </c>
      <c r="C2" s="88">
        <v>1.55</v>
      </c>
      <c r="D2" s="88"/>
      <c r="E2" s="88" t="s">
        <v>532</v>
      </c>
      <c r="F2" s="89">
        <f>C2*D$33</f>
        <v>1550</v>
      </c>
      <c r="G2" s="89">
        <f>(F2-D$33)/2</f>
        <v>275</v>
      </c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1362</v>
      </c>
      <c r="C3" s="12">
        <v>1.88</v>
      </c>
      <c r="D3" s="88"/>
      <c r="E3" s="91" t="s">
        <v>33</v>
      </c>
      <c r="F3" s="89">
        <v>0</v>
      </c>
      <c r="G3" s="89">
        <f>F3-D$33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1380</v>
      </c>
      <c r="C4" s="38">
        <v>1.69</v>
      </c>
      <c r="D4" s="88"/>
      <c r="E4" s="12" t="s">
        <v>532</v>
      </c>
      <c r="F4" s="89">
        <f>C4*D$33</f>
        <v>1690</v>
      </c>
      <c r="G4" s="89">
        <f>(F4-D$33)/2</f>
        <v>345</v>
      </c>
      <c r="H4" s="4" t="s">
        <v>22</v>
      </c>
      <c r="I4" s="4" t="s">
        <v>66</v>
      </c>
    </row>
    <row r="5" spans="1:9" ht="15.75" x14ac:dyDescent="0.25">
      <c r="A5" s="61">
        <v>44900</v>
      </c>
      <c r="B5" s="4" t="s">
        <v>1381</v>
      </c>
      <c r="C5" s="12">
        <v>1.96</v>
      </c>
      <c r="D5" s="88"/>
      <c r="E5" s="91" t="s">
        <v>33</v>
      </c>
      <c r="F5" s="89">
        <v>0</v>
      </c>
      <c r="G5" s="89">
        <f>F5-D$33</f>
        <v>-1000</v>
      </c>
      <c r="H5" s="4" t="s">
        <v>20</v>
      </c>
      <c r="I5" s="4" t="s">
        <v>102</v>
      </c>
    </row>
    <row r="6" spans="1:9" ht="15.75" x14ac:dyDescent="0.25">
      <c r="A6" s="61">
        <v>44905</v>
      </c>
      <c r="B6" s="4" t="s">
        <v>1385</v>
      </c>
      <c r="C6" s="12">
        <v>1.75</v>
      </c>
      <c r="D6" s="88"/>
      <c r="E6" s="12" t="s">
        <v>532</v>
      </c>
      <c r="F6" s="89">
        <f>C6*D$33</f>
        <v>1750</v>
      </c>
      <c r="G6" s="89">
        <f>(F6-D$33)/2</f>
        <v>375</v>
      </c>
      <c r="H6" s="38" t="s">
        <v>21</v>
      </c>
      <c r="I6" s="4" t="s">
        <v>66</v>
      </c>
    </row>
    <row r="7" spans="1:9" ht="15.75" x14ac:dyDescent="0.25">
      <c r="A7" s="61">
        <v>44905</v>
      </c>
      <c r="B7" s="4" t="s">
        <v>1390</v>
      </c>
      <c r="C7" s="12">
        <v>1.95</v>
      </c>
      <c r="D7" s="88"/>
      <c r="E7" s="91" t="s">
        <v>33</v>
      </c>
      <c r="F7" s="89">
        <v>0</v>
      </c>
      <c r="G7" s="89">
        <f>F7-D$33</f>
        <v>-1000</v>
      </c>
      <c r="H7" s="38" t="s">
        <v>29</v>
      </c>
      <c r="I7" s="4" t="s">
        <v>105</v>
      </c>
    </row>
    <row r="8" spans="1:9" ht="15.75" x14ac:dyDescent="0.25">
      <c r="A8" s="61">
        <v>44912</v>
      </c>
      <c r="B8" s="4" t="s">
        <v>1407</v>
      </c>
      <c r="C8" s="12">
        <v>1.68</v>
      </c>
      <c r="D8" s="88"/>
      <c r="E8" s="12" t="s">
        <v>532</v>
      </c>
      <c r="F8" s="89">
        <f>C8*D$33</f>
        <v>1680</v>
      </c>
      <c r="G8" s="89">
        <f>(F8-D$33)/2</f>
        <v>340</v>
      </c>
      <c r="H8" s="4" t="s">
        <v>22</v>
      </c>
      <c r="I8" s="4" t="s">
        <v>66</v>
      </c>
    </row>
    <row r="9" spans="1:9" ht="15.75" x14ac:dyDescent="0.25">
      <c r="A9" s="61">
        <v>44912</v>
      </c>
      <c r="B9" s="4" t="s">
        <v>1413</v>
      </c>
      <c r="C9" s="12">
        <v>1.63</v>
      </c>
      <c r="D9" s="88"/>
      <c r="E9" s="12" t="s">
        <v>532</v>
      </c>
      <c r="F9" s="89">
        <f>C9*D$33</f>
        <v>1630</v>
      </c>
      <c r="G9" s="89">
        <f t="shared" ref="G9:G17" si="0">F9-D$33</f>
        <v>630</v>
      </c>
      <c r="H9" s="38" t="s">
        <v>24</v>
      </c>
      <c r="I9" s="4" t="s">
        <v>60</v>
      </c>
    </row>
    <row r="10" spans="1:9" ht="15.75" x14ac:dyDescent="0.25">
      <c r="A10" s="61">
        <v>44921</v>
      </c>
      <c r="B10" s="4" t="s">
        <v>1434</v>
      </c>
      <c r="C10" s="12">
        <v>1.63</v>
      </c>
      <c r="D10" s="88"/>
      <c r="E10" s="12" t="s">
        <v>532</v>
      </c>
      <c r="F10" s="89">
        <f>C10*D$33</f>
        <v>1630</v>
      </c>
      <c r="G10" s="89">
        <f t="shared" si="0"/>
        <v>630</v>
      </c>
      <c r="H10" s="4" t="s">
        <v>24</v>
      </c>
      <c r="I10" s="4" t="s">
        <v>66</v>
      </c>
    </row>
    <row r="11" spans="1:9" ht="15.75" x14ac:dyDescent="0.25">
      <c r="A11" s="61">
        <v>44921</v>
      </c>
      <c r="B11" s="4" t="s">
        <v>1440</v>
      </c>
      <c r="C11" s="12">
        <v>1.72</v>
      </c>
      <c r="D11" s="88"/>
      <c r="E11" s="12" t="s">
        <v>532</v>
      </c>
      <c r="F11" s="89">
        <f>C11*D$33</f>
        <v>1720</v>
      </c>
      <c r="G11" s="89">
        <f t="shared" si="0"/>
        <v>720</v>
      </c>
      <c r="H11" s="4" t="s">
        <v>313</v>
      </c>
      <c r="I11" s="4" t="s">
        <v>60</v>
      </c>
    </row>
    <row r="12" spans="1:9" ht="15.75" x14ac:dyDescent="0.25">
      <c r="A12" s="61">
        <v>44922</v>
      </c>
      <c r="B12" s="4" t="s">
        <v>1444</v>
      </c>
      <c r="C12" s="12">
        <v>1.72</v>
      </c>
      <c r="D12" s="88"/>
      <c r="E12" s="12" t="s">
        <v>532</v>
      </c>
      <c r="F12" s="89">
        <v>0</v>
      </c>
      <c r="G12" s="89">
        <f t="shared" si="0"/>
        <v>-1000</v>
      </c>
      <c r="H12" s="4" t="s">
        <v>29</v>
      </c>
      <c r="I12" s="4" t="s">
        <v>66</v>
      </c>
    </row>
    <row r="13" spans="1:9" ht="15.75" x14ac:dyDescent="0.25">
      <c r="A13" s="61">
        <v>44923</v>
      </c>
      <c r="B13" s="4" t="s">
        <v>1445</v>
      </c>
      <c r="C13" s="12">
        <v>1.8</v>
      </c>
      <c r="D13" s="88"/>
      <c r="E13" s="12" t="s">
        <v>33</v>
      </c>
      <c r="F13" s="89">
        <f>C13*D$33</f>
        <v>1800</v>
      </c>
      <c r="G13" s="89">
        <f t="shared" si="0"/>
        <v>800</v>
      </c>
      <c r="H13" s="4" t="s">
        <v>762</v>
      </c>
      <c r="I13" s="4" t="s">
        <v>52</v>
      </c>
    </row>
    <row r="14" spans="1:9" ht="15.75" x14ac:dyDescent="0.25">
      <c r="A14" s="61">
        <v>44924</v>
      </c>
      <c r="B14" s="4" t="s">
        <v>1446</v>
      </c>
      <c r="C14" s="12">
        <v>1.75</v>
      </c>
      <c r="D14" s="88"/>
      <c r="E14" s="12" t="s">
        <v>532</v>
      </c>
      <c r="F14" s="89">
        <f>C14*D$33</f>
        <v>1750</v>
      </c>
      <c r="G14" s="89">
        <f t="shared" si="0"/>
        <v>750</v>
      </c>
      <c r="H14" s="4" t="s">
        <v>25</v>
      </c>
      <c r="I14" s="4" t="s">
        <v>66</v>
      </c>
    </row>
    <row r="15" spans="1:9" ht="15.75" x14ac:dyDescent="0.25">
      <c r="A15" s="61">
        <v>44924</v>
      </c>
      <c r="B15" s="4" t="s">
        <v>1447</v>
      </c>
      <c r="C15" s="12">
        <v>1.86</v>
      </c>
      <c r="D15" s="88"/>
      <c r="E15" s="91" t="s">
        <v>33</v>
      </c>
      <c r="F15" s="89">
        <v>0</v>
      </c>
      <c r="G15" s="89">
        <f t="shared" si="0"/>
        <v>-1000</v>
      </c>
      <c r="H15" s="4" t="s">
        <v>20</v>
      </c>
      <c r="I15" s="4" t="s">
        <v>58</v>
      </c>
    </row>
    <row r="16" spans="1:9" ht="15.75" x14ac:dyDescent="0.25">
      <c r="A16" s="61">
        <v>44924</v>
      </c>
      <c r="B16" s="4" t="s">
        <v>1452</v>
      </c>
      <c r="C16" s="12">
        <v>1.67</v>
      </c>
      <c r="D16" s="88"/>
      <c r="E16" s="12" t="s">
        <v>532</v>
      </c>
      <c r="F16" s="89">
        <f>C16*D$33</f>
        <v>1670</v>
      </c>
      <c r="G16" s="89">
        <f t="shared" si="0"/>
        <v>670</v>
      </c>
      <c r="H16" s="4" t="s">
        <v>313</v>
      </c>
      <c r="I16" s="4" t="s">
        <v>76</v>
      </c>
    </row>
    <row r="17" spans="1:10" ht="15.75" x14ac:dyDescent="0.25">
      <c r="A17" s="61">
        <v>44924</v>
      </c>
      <c r="B17" s="4" t="s">
        <v>1454</v>
      </c>
      <c r="C17" s="12">
        <v>1.81</v>
      </c>
      <c r="D17" s="88"/>
      <c r="E17" s="24" t="s">
        <v>33</v>
      </c>
      <c r="F17" s="89">
        <f>C17*D$33</f>
        <v>1810</v>
      </c>
      <c r="G17" s="89">
        <f t="shared" si="0"/>
        <v>810</v>
      </c>
      <c r="H17" s="4" t="s">
        <v>313</v>
      </c>
      <c r="I17" s="4" t="s">
        <v>52</v>
      </c>
    </row>
    <row r="18" spans="1:10" ht="15.75" x14ac:dyDescent="0.25">
      <c r="A18" s="61">
        <v>44925</v>
      </c>
      <c r="B18" s="4" t="s">
        <v>1457</v>
      </c>
      <c r="C18" s="12"/>
      <c r="D18" s="88"/>
      <c r="E18" s="92" t="s">
        <v>34</v>
      </c>
      <c r="F18" s="89">
        <f>C18*D$33</f>
        <v>0</v>
      </c>
      <c r="G18" s="89"/>
      <c r="H18" s="4" t="s">
        <v>22</v>
      </c>
      <c r="I18" s="4" t="s">
        <v>54</v>
      </c>
    </row>
    <row r="19" spans="1:10" ht="15.75" x14ac:dyDescent="0.25">
      <c r="A19" s="61">
        <v>44926</v>
      </c>
      <c r="B19" s="4" t="s">
        <v>1464</v>
      </c>
      <c r="C19" s="12">
        <v>1.7</v>
      </c>
      <c r="D19" s="88"/>
      <c r="E19" s="12" t="s">
        <v>532</v>
      </c>
      <c r="F19" s="89">
        <f>C19*D$33</f>
        <v>1700</v>
      </c>
      <c r="G19" s="89">
        <f>F19-D$33</f>
        <v>700</v>
      </c>
      <c r="H19" s="4" t="s">
        <v>25</v>
      </c>
      <c r="I19" s="4" t="s">
        <v>85</v>
      </c>
    </row>
    <row r="20" spans="1:10" ht="15.75" x14ac:dyDescent="0.25">
      <c r="A20" s="61">
        <v>44926</v>
      </c>
      <c r="B20" s="4" t="s">
        <v>1462</v>
      </c>
      <c r="C20" s="12">
        <v>1.38</v>
      </c>
      <c r="D20" s="88"/>
      <c r="E20" s="24" t="s">
        <v>33</v>
      </c>
      <c r="F20" s="89"/>
      <c r="G20" s="89"/>
      <c r="H20" s="4" t="s">
        <v>312</v>
      </c>
      <c r="I20" s="37" t="s">
        <v>1463</v>
      </c>
      <c r="J20" t="s">
        <v>1467</v>
      </c>
    </row>
    <row r="21" spans="1:10" ht="15.75" x14ac:dyDescent="0.25">
      <c r="A21" s="61"/>
      <c r="B21" s="4"/>
      <c r="C21" s="12"/>
      <c r="D21" s="88"/>
      <c r="E21" s="12"/>
      <c r="F21" s="89"/>
      <c r="G21" s="89"/>
      <c r="H21" s="4"/>
      <c r="I21" s="4"/>
    </row>
    <row r="22" spans="1:10" x14ac:dyDescent="0.25">
      <c r="B22" s="4" t="s">
        <v>35</v>
      </c>
      <c r="C22" s="4"/>
      <c r="D22" s="26">
        <f>COUNT(C2:C21)</f>
        <v>18</v>
      </c>
      <c r="E22" s="33"/>
      <c r="F22" s="34"/>
      <c r="G22" s="34"/>
      <c r="H22" s="33"/>
    </row>
    <row r="23" spans="1:10" x14ac:dyDescent="0.25">
      <c r="B23" s="4" t="s">
        <v>36</v>
      </c>
      <c r="C23" s="4"/>
      <c r="D23" s="11">
        <v>11</v>
      </c>
      <c r="E23" s="33"/>
      <c r="F23" s="34"/>
      <c r="G23" s="34"/>
      <c r="H23" s="33"/>
    </row>
    <row r="24" spans="1:10" x14ac:dyDescent="0.25">
      <c r="B24" s="4" t="s">
        <v>37</v>
      </c>
      <c r="C24" s="4"/>
      <c r="D24" s="13">
        <f>D22-D23</f>
        <v>7</v>
      </c>
      <c r="E24" s="33"/>
      <c r="F24" s="34"/>
      <c r="G24" s="34"/>
      <c r="H24" s="33"/>
    </row>
    <row r="25" spans="1:10" x14ac:dyDescent="0.25">
      <c r="B25" s="4" t="s">
        <v>38</v>
      </c>
      <c r="C25" s="4"/>
      <c r="D25" s="4">
        <f>D24/D22*100</f>
        <v>38.888888888888893</v>
      </c>
      <c r="E25" s="33"/>
      <c r="F25" s="34"/>
      <c r="G25" s="34"/>
      <c r="H25" s="33"/>
    </row>
    <row r="26" spans="1:10" x14ac:dyDescent="0.25">
      <c r="B26" s="4" t="s">
        <v>39</v>
      </c>
      <c r="C26" s="4"/>
      <c r="D26" s="4">
        <f>1/D27*100</f>
        <v>57.822036620623209</v>
      </c>
      <c r="E26" s="33"/>
      <c r="F26" s="34"/>
      <c r="G26" s="34"/>
      <c r="H26" s="33"/>
    </row>
    <row r="27" spans="1:10" x14ac:dyDescent="0.25">
      <c r="B27" s="4" t="s">
        <v>40</v>
      </c>
      <c r="C27" s="4"/>
      <c r="D27" s="4">
        <f>SUM(C2:C21)/D22</f>
        <v>1.7294444444444439</v>
      </c>
      <c r="E27" s="33"/>
      <c r="F27" s="34"/>
      <c r="G27" s="34"/>
      <c r="H27" s="33"/>
    </row>
    <row r="28" spans="1:10" x14ac:dyDescent="0.25">
      <c r="B28" s="4" t="s">
        <v>41</v>
      </c>
      <c r="C28" s="4"/>
      <c r="D28" s="13">
        <f>D25-D26</f>
        <v>-18.933147731734316</v>
      </c>
      <c r="E28" s="33"/>
      <c r="F28" s="34"/>
      <c r="G28" s="34"/>
      <c r="H28" s="33"/>
    </row>
    <row r="29" spans="1:10" x14ac:dyDescent="0.25">
      <c r="B29" s="4" t="s">
        <v>42</v>
      </c>
      <c r="C29" s="4"/>
      <c r="D29" s="13">
        <f>D28/1</f>
        <v>-18.933147731734316</v>
      </c>
      <c r="E29" s="33"/>
      <c r="F29" s="34"/>
      <c r="G29" s="34"/>
      <c r="H29" s="33"/>
    </row>
    <row r="30" spans="1:10" ht="18.75" x14ac:dyDescent="0.3">
      <c r="B30" s="14" t="s">
        <v>43</v>
      </c>
      <c r="C30" s="4"/>
      <c r="D30" s="15">
        <v>25000</v>
      </c>
      <c r="E30" s="33"/>
      <c r="F30" s="34"/>
    </row>
    <row r="31" spans="1:10" ht="18.75" x14ac:dyDescent="0.3">
      <c r="B31" s="4" t="s">
        <v>44</v>
      </c>
      <c r="C31" s="4"/>
      <c r="D31" s="16">
        <v>25000</v>
      </c>
      <c r="E31" s="33"/>
      <c r="F31" s="34"/>
    </row>
    <row r="32" spans="1:10" x14ac:dyDescent="0.25">
      <c r="B32" s="4" t="s">
        <v>45</v>
      </c>
      <c r="C32" s="4"/>
      <c r="D32" s="10">
        <f>D31/100</f>
        <v>250</v>
      </c>
      <c r="E32" s="33"/>
      <c r="F32" s="34"/>
    </row>
    <row r="33" spans="2:6" x14ac:dyDescent="0.25">
      <c r="B33" s="17" t="s">
        <v>948</v>
      </c>
      <c r="C33" s="4"/>
      <c r="D33" s="18">
        <f>D32*4</f>
        <v>1000</v>
      </c>
      <c r="E33" s="33"/>
      <c r="F33" s="34"/>
    </row>
    <row r="34" spans="2:6" x14ac:dyDescent="0.25">
      <c r="B34" s="4" t="s">
        <v>46</v>
      </c>
      <c r="C34" s="4"/>
      <c r="D34" s="25">
        <f>SUM(G2:G21)</f>
        <v>2045</v>
      </c>
      <c r="E34" s="33"/>
      <c r="F34" s="34"/>
    </row>
    <row r="35" spans="2:6" x14ac:dyDescent="0.25">
      <c r="B35" s="19" t="s">
        <v>47</v>
      </c>
      <c r="C35" s="4"/>
      <c r="D35" s="38">
        <f>D34/D30*100</f>
        <v>8.18</v>
      </c>
      <c r="E35" s="33"/>
      <c r="F35" s="34"/>
    </row>
    <row r="36" spans="2:6" x14ac:dyDescent="0.25">
      <c r="C36" s="33"/>
      <c r="D36" s="34"/>
      <c r="E36" s="33"/>
      <c r="F36" s="34"/>
    </row>
    <row r="37" spans="2:6" x14ac:dyDescent="0.25">
      <c r="C37" s="33"/>
      <c r="D37" s="34"/>
      <c r="E37" s="33"/>
      <c r="F37" s="34"/>
    </row>
  </sheetData>
  <conditionalFormatting sqref="G2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M1" sqref="M1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H8" sqref="H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8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6">
        <v>1.88</v>
      </c>
      <c r="D6" s="4" t="s">
        <v>15</v>
      </c>
      <c r="E6" s="97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8" t="s">
        <v>56</v>
      </c>
    </row>
    <row r="8" spans="1:9" x14ac:dyDescent="0.25">
      <c r="A8" s="6">
        <v>44604</v>
      </c>
      <c r="B8" s="4" t="s">
        <v>75</v>
      </c>
      <c r="C8" s="9">
        <v>1.47</v>
      </c>
      <c r="D8" s="4" t="s">
        <v>15</v>
      </c>
      <c r="E8" s="41" t="s">
        <v>1468</v>
      </c>
      <c r="F8" s="10">
        <v>0</v>
      </c>
      <c r="G8" s="10">
        <v>0</v>
      </c>
      <c r="H8" s="33" t="s">
        <v>21</v>
      </c>
      <c r="I8" s="38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1279</v>
      </c>
      <c r="F9" s="10">
        <v>0</v>
      </c>
      <c r="G9" s="10">
        <f>(F9-D$39)</f>
        <v>-1000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6">
        <v>1.81</v>
      </c>
      <c r="D10" s="4" t="s">
        <v>15</v>
      </c>
      <c r="E10" s="40" t="s">
        <v>33</v>
      </c>
      <c r="F10" s="10">
        <v>0</v>
      </c>
      <c r="G10" s="10">
        <f>(F10-D$39)</f>
        <v>-1000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1279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1468</v>
      </c>
      <c r="F12" s="10">
        <f>C12*D$39</f>
        <v>1500</v>
      </c>
      <c r="G12" s="10">
        <f>F12-D$39</f>
        <v>500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6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38" t="s">
        <v>102</v>
      </c>
    </row>
    <row r="15" spans="1:9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1468</v>
      </c>
      <c r="F15" s="10">
        <f t="shared" si="2"/>
        <v>1520</v>
      </c>
      <c r="G15" s="10">
        <f t="shared" si="1"/>
        <v>520</v>
      </c>
      <c r="H15" s="33" t="s">
        <v>312</v>
      </c>
      <c r="I15" s="38" t="s">
        <v>119</v>
      </c>
    </row>
    <row r="16" spans="1:9" x14ac:dyDescent="0.25">
      <c r="A16" s="79">
        <v>44612</v>
      </c>
      <c r="B16" s="81" t="s">
        <v>128</v>
      </c>
      <c r="C16" s="96">
        <v>1.72</v>
      </c>
      <c r="D16" s="4" t="s">
        <v>15</v>
      </c>
      <c r="E16" s="13" t="s">
        <v>33</v>
      </c>
      <c r="F16" s="10">
        <f t="shared" si="2"/>
        <v>1720</v>
      </c>
      <c r="G16" s="10">
        <f t="shared" si="1"/>
        <v>720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6">
        <v>1.95</v>
      </c>
      <c r="D17" s="4" t="s">
        <v>15</v>
      </c>
      <c r="E17" s="39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1468</v>
      </c>
      <c r="F18" s="10">
        <f t="shared" si="2"/>
        <v>1490</v>
      </c>
      <c r="G18" s="10">
        <f t="shared" si="1"/>
        <v>490</v>
      </c>
      <c r="H18" s="4" t="s">
        <v>311</v>
      </c>
      <c r="I18" s="38" t="s">
        <v>102</v>
      </c>
    </row>
    <row r="19" spans="1:9" x14ac:dyDescent="0.25">
      <c r="A19" s="6">
        <v>44618</v>
      </c>
      <c r="B19" s="4" t="s">
        <v>143</v>
      </c>
      <c r="C19" s="96">
        <v>1.82</v>
      </c>
      <c r="D19" s="4" t="s">
        <v>15</v>
      </c>
      <c r="E19" s="39" t="s">
        <v>1468</v>
      </c>
      <c r="F19" s="10">
        <f t="shared" si="2"/>
        <v>1820</v>
      </c>
      <c r="G19" s="10">
        <f t="shared" si="1"/>
        <v>820</v>
      </c>
      <c r="H19" s="4" t="s">
        <v>316</v>
      </c>
      <c r="I19" s="38" t="s">
        <v>66</v>
      </c>
    </row>
    <row r="20" spans="1:9" x14ac:dyDescent="0.25">
      <c r="A20" s="6">
        <v>44618</v>
      </c>
      <c r="B20" s="4" t="s">
        <v>147</v>
      </c>
      <c r="C20" s="9">
        <v>1.53</v>
      </c>
      <c r="D20" s="4" t="s">
        <v>15</v>
      </c>
      <c r="E20" s="39" t="s">
        <v>1468</v>
      </c>
      <c r="F20" s="10">
        <f t="shared" si="2"/>
        <v>1530</v>
      </c>
      <c r="G20" s="10">
        <f t="shared" si="1"/>
        <v>530</v>
      </c>
      <c r="H20" s="4" t="s">
        <v>313</v>
      </c>
      <c r="I20" s="38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8" t="s">
        <v>149</v>
      </c>
    </row>
    <row r="22" spans="1:9" x14ac:dyDescent="0.25">
      <c r="A22" s="6">
        <v>44618</v>
      </c>
      <c r="B22" s="4" t="s">
        <v>154</v>
      </c>
      <c r="C22" s="9">
        <v>1.51</v>
      </c>
      <c r="D22" s="4" t="s">
        <v>15</v>
      </c>
      <c r="E22" s="41" t="s">
        <v>1468</v>
      </c>
      <c r="F22" s="10">
        <v>0</v>
      </c>
      <c r="G22" s="10">
        <v>0</v>
      </c>
      <c r="H22" s="4" t="s">
        <v>23</v>
      </c>
      <c r="I22" s="38" t="s">
        <v>66</v>
      </c>
    </row>
    <row r="23" spans="1:9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1468</v>
      </c>
      <c r="F23" s="10">
        <f>C23*D$39</f>
        <v>1550</v>
      </c>
      <c r="G23" s="10">
        <f>F23-D$39</f>
        <v>550</v>
      </c>
      <c r="H23" s="4" t="s">
        <v>25</v>
      </c>
      <c r="I23" s="38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6">
        <v>1.85</v>
      </c>
      <c r="D25" s="4" t="s">
        <v>15</v>
      </c>
      <c r="E25" s="13" t="s">
        <v>1468</v>
      </c>
      <c r="F25" s="10">
        <f t="shared" ref="F25:F26" si="4">C25*D$39</f>
        <v>1850</v>
      </c>
      <c r="G25" s="10">
        <f t="shared" si="3"/>
        <v>850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1280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56.804149172635221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1.7604347826086957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25.804546479538686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25.804546479538686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948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6430</v>
      </c>
      <c r="E40" s="4">
        <v>12</v>
      </c>
      <c r="F40" s="47">
        <f>SUM(G7:G8)</f>
        <v>1000</v>
      </c>
      <c r="G40" s="46">
        <f t="shared" si="6"/>
        <v>28580</v>
      </c>
      <c r="H40" s="33">
        <f t="shared" si="5"/>
        <v>4</v>
      </c>
    </row>
    <row r="41" spans="1:8" x14ac:dyDescent="0.25">
      <c r="A41" s="4"/>
      <c r="B41" s="19" t="s">
        <v>47</v>
      </c>
      <c r="C41" s="4">
        <f>D40/D37</f>
        <v>0.25719999999999998</v>
      </c>
      <c r="D41" s="30">
        <f>D40/D36*100</f>
        <v>25.72</v>
      </c>
      <c r="E41" s="4">
        <v>13</v>
      </c>
      <c r="F41" s="45">
        <f>SUM(G9:G10)</f>
        <v>-2000</v>
      </c>
      <c r="G41" s="46">
        <f t="shared" si="6"/>
        <v>26580</v>
      </c>
      <c r="H41" s="33">
        <f t="shared" si="5"/>
        <v>-8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26580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26580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26580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26580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26580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420</v>
      </c>
      <c r="G47" s="46">
        <f t="shared" si="6"/>
        <v>27000</v>
      </c>
      <c r="H47" s="33">
        <f t="shared" si="5"/>
        <v>1.68</v>
      </c>
    </row>
    <row r="48" spans="1:8" x14ac:dyDescent="0.25">
      <c r="E48" s="4">
        <v>20</v>
      </c>
      <c r="F48" s="45">
        <f>SUM(G15:G15)</f>
        <v>520</v>
      </c>
      <c r="G48" s="46">
        <f t="shared" si="6"/>
        <v>27520</v>
      </c>
      <c r="H48" s="33">
        <f t="shared" si="5"/>
        <v>2.08</v>
      </c>
    </row>
    <row r="49" spans="5:8" x14ac:dyDescent="0.25">
      <c r="E49" s="4">
        <v>21</v>
      </c>
      <c r="F49" s="45">
        <v>0</v>
      </c>
      <c r="G49" s="46">
        <f t="shared" si="6"/>
        <v>27520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28470</v>
      </c>
      <c r="H50" s="33">
        <f t="shared" si="5"/>
        <v>3.8</v>
      </c>
    </row>
    <row r="51" spans="5:8" x14ac:dyDescent="0.25">
      <c r="E51" s="4">
        <v>23</v>
      </c>
      <c r="F51" s="45">
        <f>G18</f>
        <v>490</v>
      </c>
      <c r="G51" s="46">
        <f t="shared" si="6"/>
        <v>28960</v>
      </c>
      <c r="H51" s="33">
        <f t="shared" si="5"/>
        <v>1.96</v>
      </c>
    </row>
    <row r="52" spans="5:8" x14ac:dyDescent="0.25">
      <c r="E52" s="4">
        <v>24</v>
      </c>
      <c r="F52" s="45">
        <v>0</v>
      </c>
      <c r="G52" s="46">
        <f t="shared" si="6"/>
        <v>28960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28960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1350</v>
      </c>
      <c r="G54" s="46">
        <f t="shared" si="6"/>
        <v>30310</v>
      </c>
      <c r="H54" s="33">
        <f t="shared" si="5"/>
        <v>5.4</v>
      </c>
    </row>
    <row r="55" spans="5:8" x14ac:dyDescent="0.25">
      <c r="E55" s="4">
        <v>27</v>
      </c>
      <c r="F55" s="45">
        <f>SUM(G23:G26)</f>
        <v>1400</v>
      </c>
      <c r="G55" s="46">
        <f t="shared" si="6"/>
        <v>31710</v>
      </c>
      <c r="H55" s="33">
        <f t="shared" si="5"/>
        <v>5.6000000000000005</v>
      </c>
    </row>
    <row r="56" spans="5:8" x14ac:dyDescent="0.25">
      <c r="E56" s="4">
        <v>28</v>
      </c>
      <c r="F56" s="45">
        <v>0</v>
      </c>
      <c r="G56" s="46">
        <f t="shared" si="6"/>
        <v>31710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31710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31710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31710</v>
      </c>
      <c r="H59" s="33">
        <f t="shared" si="5"/>
        <v>0</v>
      </c>
    </row>
  </sheetData>
  <conditionalFormatting sqref="G12:G27 G2:G10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5" workbookViewId="0">
      <selection activeCell="G117" sqref="G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C2*D$50</f>
        <v>2029.9999999999998</v>
      </c>
      <c r="G2" s="10">
        <f>F2-D$50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6">
        <v>1.82</v>
      </c>
      <c r="D3" s="4" t="s">
        <v>15</v>
      </c>
      <c r="E3" s="39" t="s">
        <v>1468</v>
      </c>
      <c r="F3" s="10">
        <f>C3*D$50</f>
        <v>1820</v>
      </c>
      <c r="G3" s="10">
        <f>F3-D$50</f>
        <v>820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1468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1468</v>
      </c>
      <c r="F5" s="10">
        <f>C5*D$50</f>
        <v>1530</v>
      </c>
      <c r="G5" s="10">
        <f t="shared" ref="G5:G11" si="0">F5-D$50</f>
        <v>530</v>
      </c>
      <c r="H5" s="4" t="s">
        <v>316</v>
      </c>
      <c r="I5" s="38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C6*D$50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6">
        <v>1.86</v>
      </c>
      <c r="D7" s="4" t="s">
        <v>15</v>
      </c>
      <c r="E7" s="13" t="s">
        <v>33</v>
      </c>
      <c r="F7" s="10">
        <f>C7*D$50</f>
        <v>1860</v>
      </c>
      <c r="G7" s="10">
        <f t="shared" si="0"/>
        <v>860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C8*D$50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C13*D$50</f>
        <v>2000</v>
      </c>
      <c r="G13" s="10">
        <f t="shared" ref="G13:G24" si="1">F13-D$50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8">
        <v>1.74</v>
      </c>
      <c r="D14" s="4" t="s">
        <v>15</v>
      </c>
      <c r="E14" s="13" t="s">
        <v>1468</v>
      </c>
      <c r="F14" s="10">
        <f>C14*D$50</f>
        <v>1740</v>
      </c>
      <c r="G14" s="10">
        <f t="shared" si="1"/>
        <v>740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C15*D$50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6">
        <v>1.96</v>
      </c>
      <c r="D16" s="4" t="s">
        <v>15</v>
      </c>
      <c r="E16" s="13" t="s">
        <v>33</v>
      </c>
      <c r="F16" s="10">
        <f>C16*D$50</f>
        <v>1960</v>
      </c>
      <c r="G16" s="10">
        <f t="shared" si="1"/>
        <v>960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44633</v>
      </c>
      <c r="B18" s="4" t="s">
        <v>231</v>
      </c>
      <c r="C18" s="9">
        <v>2</v>
      </c>
      <c r="D18" s="4" t="s">
        <v>15</v>
      </c>
      <c r="E18" s="39" t="s">
        <v>34</v>
      </c>
      <c r="F18" s="10">
        <f>C18*D$50</f>
        <v>2000</v>
      </c>
      <c r="G18" s="10">
        <f t="shared" si="1"/>
        <v>1000</v>
      </c>
      <c r="H18" s="4" t="s">
        <v>28</v>
      </c>
      <c r="I18" s="4" t="s">
        <v>52</v>
      </c>
    </row>
    <row r="19" spans="1:9" x14ac:dyDescent="0.25">
      <c r="A19" s="6">
        <v>44633</v>
      </c>
      <c r="B19" s="4" t="s">
        <v>232</v>
      </c>
      <c r="C19" s="9">
        <v>1.92</v>
      </c>
      <c r="D19" s="4" t="s">
        <v>15</v>
      </c>
      <c r="E19" s="39" t="s">
        <v>33</v>
      </c>
      <c r="F19" s="10">
        <f>C19*D$50</f>
        <v>1920</v>
      </c>
      <c r="G19" s="10">
        <f t="shared" si="1"/>
        <v>920</v>
      </c>
      <c r="H19" s="4" t="s">
        <v>315</v>
      </c>
      <c r="I19" s="4" t="s">
        <v>52</v>
      </c>
    </row>
    <row r="20" spans="1:9" x14ac:dyDescent="0.25">
      <c r="A20" s="79">
        <v>44634</v>
      </c>
      <c r="B20" s="81" t="s">
        <v>239</v>
      </c>
      <c r="C20" s="96">
        <v>1.78</v>
      </c>
      <c r="D20" s="4" t="s">
        <v>15</v>
      </c>
      <c r="E20" s="13" t="s">
        <v>33</v>
      </c>
      <c r="F20" s="10">
        <f>C20*D$50</f>
        <v>1780</v>
      </c>
      <c r="G20" s="10">
        <f t="shared" si="1"/>
        <v>780</v>
      </c>
      <c r="H20" s="4" t="s">
        <v>27</v>
      </c>
      <c r="I20" s="4" t="s">
        <v>85</v>
      </c>
    </row>
    <row r="21" spans="1:9" x14ac:dyDescent="0.25">
      <c r="A21" s="6">
        <v>44635</v>
      </c>
      <c r="B21" s="4" t="s">
        <v>245</v>
      </c>
      <c r="C21" s="96">
        <v>1.76</v>
      </c>
      <c r="D21" s="4" t="s">
        <v>15</v>
      </c>
      <c r="E21" s="40" t="s">
        <v>33</v>
      </c>
      <c r="F21" s="10">
        <v>0</v>
      </c>
      <c r="G21" s="10">
        <f t="shared" si="1"/>
        <v>-1000</v>
      </c>
      <c r="H21" s="4" t="s">
        <v>21</v>
      </c>
      <c r="I21" s="38" t="s">
        <v>119</v>
      </c>
    </row>
    <row r="22" spans="1:9" x14ac:dyDescent="0.25">
      <c r="A22" s="6">
        <v>44635</v>
      </c>
      <c r="B22" s="4" t="s">
        <v>247</v>
      </c>
      <c r="C22" s="9">
        <v>1.79</v>
      </c>
      <c r="D22" s="4" t="s">
        <v>15</v>
      </c>
      <c r="E22" s="39" t="s">
        <v>33</v>
      </c>
      <c r="F22" s="10">
        <f>C22*D$50</f>
        <v>1790</v>
      </c>
      <c r="G22" s="10">
        <f t="shared" si="1"/>
        <v>790</v>
      </c>
      <c r="H22" s="4" t="s">
        <v>25</v>
      </c>
      <c r="I22" s="4" t="s">
        <v>105</v>
      </c>
    </row>
    <row r="23" spans="1:9" x14ac:dyDescent="0.25">
      <c r="A23" s="6">
        <v>44635</v>
      </c>
      <c r="B23" s="4" t="s">
        <v>251</v>
      </c>
      <c r="C23" s="9">
        <v>2</v>
      </c>
      <c r="D23" s="4" t="s">
        <v>15</v>
      </c>
      <c r="E23" s="39" t="s">
        <v>33</v>
      </c>
      <c r="F23" s="10">
        <f>C23*D$50</f>
        <v>2000</v>
      </c>
      <c r="G23" s="10">
        <f t="shared" si="1"/>
        <v>1000</v>
      </c>
      <c r="H23" s="4" t="s">
        <v>19</v>
      </c>
      <c r="I23" s="4" t="s">
        <v>114</v>
      </c>
    </row>
    <row r="24" spans="1:9" x14ac:dyDescent="0.25">
      <c r="A24" s="6">
        <v>44639</v>
      </c>
      <c r="B24" s="4" t="s">
        <v>262</v>
      </c>
      <c r="C24" s="9">
        <v>1.81</v>
      </c>
      <c r="D24" s="4" t="s">
        <v>15</v>
      </c>
      <c r="E24" s="39" t="s">
        <v>33</v>
      </c>
      <c r="F24" s="10">
        <f>C24*D$50</f>
        <v>1810</v>
      </c>
      <c r="G24" s="10">
        <f t="shared" si="1"/>
        <v>810</v>
      </c>
      <c r="H24" s="4" t="s">
        <v>19</v>
      </c>
      <c r="I24" s="4" t="s">
        <v>98</v>
      </c>
    </row>
    <row r="25" spans="1:9" x14ac:dyDescent="0.25">
      <c r="A25" s="6">
        <v>44639</v>
      </c>
      <c r="B25" s="4" t="s">
        <v>268</v>
      </c>
      <c r="C25" s="9">
        <v>1.5</v>
      </c>
      <c r="D25" s="4" t="s">
        <v>15</v>
      </c>
      <c r="E25" s="41" t="s">
        <v>1468</v>
      </c>
      <c r="F25" s="10">
        <v>0</v>
      </c>
      <c r="G25" s="10">
        <v>0</v>
      </c>
      <c r="H25" s="4" t="s">
        <v>22</v>
      </c>
      <c r="I25" s="38" t="s">
        <v>119</v>
      </c>
    </row>
    <row r="26" spans="1:9" x14ac:dyDescent="0.25">
      <c r="A26" s="6">
        <v>44639</v>
      </c>
      <c r="B26" s="4" t="s">
        <v>276</v>
      </c>
      <c r="C26" s="9">
        <v>1.93</v>
      </c>
      <c r="D26" s="4" t="s">
        <v>15</v>
      </c>
      <c r="E26" s="40" t="s">
        <v>33</v>
      </c>
      <c r="F26" s="10">
        <v>0</v>
      </c>
      <c r="G26" s="10">
        <f>F26-D$50</f>
        <v>-1000</v>
      </c>
      <c r="H26" s="4" t="s">
        <v>23</v>
      </c>
      <c r="I26" s="4" t="s">
        <v>58</v>
      </c>
    </row>
    <row r="27" spans="1:9" x14ac:dyDescent="0.25">
      <c r="A27" s="6">
        <v>44639</v>
      </c>
      <c r="B27" s="4" t="s">
        <v>279</v>
      </c>
      <c r="C27" s="9">
        <v>1.5</v>
      </c>
      <c r="D27" s="4" t="s">
        <v>15</v>
      </c>
      <c r="E27" s="41" t="s">
        <v>1468</v>
      </c>
      <c r="F27" s="10">
        <v>0</v>
      </c>
      <c r="G27" s="10">
        <v>0</v>
      </c>
      <c r="H27" s="4" t="s">
        <v>29</v>
      </c>
      <c r="I27" s="38" t="s">
        <v>119</v>
      </c>
    </row>
    <row r="28" spans="1:9" x14ac:dyDescent="0.25">
      <c r="A28" s="79">
        <v>44640</v>
      </c>
      <c r="B28" s="81" t="s">
        <v>292</v>
      </c>
      <c r="C28" s="96">
        <v>1.76</v>
      </c>
      <c r="D28" s="4" t="s">
        <v>15</v>
      </c>
      <c r="E28" s="13" t="s">
        <v>33</v>
      </c>
      <c r="F28" s="10">
        <f>C28*D$50</f>
        <v>1760</v>
      </c>
      <c r="G28" s="10">
        <f t="shared" ref="G28:G34" si="2">F28-D$50</f>
        <v>760</v>
      </c>
      <c r="H28" s="4" t="s">
        <v>439</v>
      </c>
      <c r="I28" s="4" t="s">
        <v>54</v>
      </c>
    </row>
    <row r="29" spans="1:9" x14ac:dyDescent="0.25">
      <c r="A29" s="6">
        <v>44640</v>
      </c>
      <c r="B29" s="4" t="s">
        <v>288</v>
      </c>
      <c r="C29" s="9">
        <v>2</v>
      </c>
      <c r="D29" s="4" t="s">
        <v>15</v>
      </c>
      <c r="E29" s="39" t="s">
        <v>34</v>
      </c>
      <c r="F29" s="10">
        <f>C29*D$50</f>
        <v>2000</v>
      </c>
      <c r="G29" s="10">
        <f t="shared" si="2"/>
        <v>1000</v>
      </c>
      <c r="H29" s="4" t="s">
        <v>29</v>
      </c>
      <c r="I29" s="4" t="s">
        <v>52</v>
      </c>
    </row>
    <row r="30" spans="1:9" x14ac:dyDescent="0.25">
      <c r="A30" s="6">
        <v>44640</v>
      </c>
      <c r="B30" s="4" t="s">
        <v>289</v>
      </c>
      <c r="C30" s="9">
        <v>2.02</v>
      </c>
      <c r="D30" s="4" t="s">
        <v>15</v>
      </c>
      <c r="E30" s="39" t="s">
        <v>33</v>
      </c>
      <c r="F30" s="10">
        <f>C30*D$50</f>
        <v>2020</v>
      </c>
      <c r="G30" s="10">
        <f t="shared" si="2"/>
        <v>1020</v>
      </c>
      <c r="H30" s="4" t="s">
        <v>25</v>
      </c>
      <c r="I30" s="4" t="s">
        <v>50</v>
      </c>
    </row>
    <row r="31" spans="1:9" x14ac:dyDescent="0.25">
      <c r="A31" s="6">
        <v>44640</v>
      </c>
      <c r="B31" s="4" t="s">
        <v>290</v>
      </c>
      <c r="C31" s="96">
        <v>1.81</v>
      </c>
      <c r="D31" s="4" t="s">
        <v>15</v>
      </c>
      <c r="E31" s="40" t="s">
        <v>33</v>
      </c>
      <c r="F31" s="10">
        <v>0</v>
      </c>
      <c r="G31" s="10">
        <f t="shared" si="2"/>
        <v>-1000</v>
      </c>
      <c r="H31" s="4" t="s">
        <v>28</v>
      </c>
      <c r="I31" s="38" t="s">
        <v>119</v>
      </c>
    </row>
    <row r="32" spans="1:9" x14ac:dyDescent="0.25">
      <c r="A32" s="6">
        <v>44640</v>
      </c>
      <c r="B32" s="4" t="s">
        <v>293</v>
      </c>
      <c r="C32" s="9">
        <v>1.99</v>
      </c>
      <c r="D32" s="4" t="s">
        <v>15</v>
      </c>
      <c r="E32" s="40" t="s">
        <v>33</v>
      </c>
      <c r="F32" s="10">
        <v>0</v>
      </c>
      <c r="G32" s="10">
        <f t="shared" si="2"/>
        <v>-1000</v>
      </c>
      <c r="H32" s="4" t="s">
        <v>29</v>
      </c>
      <c r="I32" s="4" t="s">
        <v>52</v>
      </c>
    </row>
    <row r="33" spans="1:9" x14ac:dyDescent="0.25">
      <c r="A33" s="6">
        <v>44646</v>
      </c>
      <c r="B33" s="4" t="s">
        <v>302</v>
      </c>
      <c r="C33" s="9">
        <v>1.97</v>
      </c>
      <c r="D33" s="4" t="s">
        <v>15</v>
      </c>
      <c r="E33" s="39" t="s">
        <v>33</v>
      </c>
      <c r="F33" s="10">
        <f>C33*D$50</f>
        <v>1970</v>
      </c>
      <c r="G33" s="10">
        <f t="shared" si="2"/>
        <v>970</v>
      </c>
      <c r="H33" s="4" t="s">
        <v>19</v>
      </c>
      <c r="I33" s="4" t="s">
        <v>58</v>
      </c>
    </row>
    <row r="34" spans="1:9" x14ac:dyDescent="0.25">
      <c r="A34" s="6">
        <v>44646</v>
      </c>
      <c r="B34" s="4" t="s">
        <v>303</v>
      </c>
      <c r="C34" s="9">
        <v>2.0099999999999998</v>
      </c>
      <c r="D34" s="4" t="s">
        <v>15</v>
      </c>
      <c r="E34" s="39" t="s">
        <v>33</v>
      </c>
      <c r="F34" s="10">
        <f>C34*D$50</f>
        <v>2009.9999999999998</v>
      </c>
      <c r="G34" s="10">
        <f t="shared" si="2"/>
        <v>1009.9999999999998</v>
      </c>
      <c r="H34" s="4" t="s">
        <v>27</v>
      </c>
      <c r="I34" s="4" t="s">
        <v>105</v>
      </c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H38" s="33"/>
      <c r="I38" s="38"/>
    </row>
    <row r="39" spans="1:9" x14ac:dyDescent="0.25">
      <c r="A39" s="4"/>
      <c r="B39" s="4" t="s">
        <v>35</v>
      </c>
      <c r="C39" s="4"/>
      <c r="D39" s="26">
        <f>COUNT(C2:C38)</f>
        <v>33</v>
      </c>
      <c r="E39" s="4" t="s">
        <v>760</v>
      </c>
      <c r="F39" s="4" t="s">
        <v>761</v>
      </c>
      <c r="H39" s="33"/>
      <c r="I39" s="38"/>
    </row>
    <row r="40" spans="1:9" x14ac:dyDescent="0.25">
      <c r="A40" s="4"/>
      <c r="B40" s="4" t="s">
        <v>36</v>
      </c>
      <c r="C40" s="4"/>
      <c r="D40" s="11">
        <v>14</v>
      </c>
      <c r="E40" s="4">
        <v>1</v>
      </c>
      <c r="F40" s="45">
        <f>SUM(G2:G3)</f>
        <v>1849.9999999999998</v>
      </c>
      <c r="G40" s="46">
        <f>F40 +D48</f>
        <v>26850</v>
      </c>
      <c r="H40" s="33">
        <f>F40/D$48*100</f>
        <v>7.3999999999999995</v>
      </c>
      <c r="I40" s="38"/>
    </row>
    <row r="41" spans="1:9" x14ac:dyDescent="0.25">
      <c r="A41" s="4"/>
      <c r="B41" s="4" t="s">
        <v>37</v>
      </c>
      <c r="C41" s="4"/>
      <c r="D41" s="13">
        <f>D39-D40</f>
        <v>19</v>
      </c>
      <c r="E41" s="4">
        <v>2</v>
      </c>
      <c r="F41" s="45">
        <v>0</v>
      </c>
      <c r="G41" s="46">
        <f>F41 +G40</f>
        <v>26850</v>
      </c>
      <c r="H41" s="33">
        <f t="shared" ref="H41:H70" si="3">F41/D$48*100</f>
        <v>0</v>
      </c>
      <c r="I41" s="38"/>
    </row>
    <row r="42" spans="1:9" x14ac:dyDescent="0.25">
      <c r="A42" s="4"/>
      <c r="B42" s="4" t="s">
        <v>38</v>
      </c>
      <c r="C42" s="4"/>
      <c r="D42" s="4">
        <f>D41/D39*100</f>
        <v>57.575757575757578</v>
      </c>
      <c r="E42" s="4">
        <v>3</v>
      </c>
      <c r="F42" s="45">
        <f>SUM(G4:G5)</f>
        <v>530</v>
      </c>
      <c r="G42" s="46">
        <f t="shared" ref="G42:G70" si="4">F42 +G41</f>
        <v>27380</v>
      </c>
      <c r="H42" s="33">
        <f t="shared" si="3"/>
        <v>2.12</v>
      </c>
      <c r="I42" s="38"/>
    </row>
    <row r="43" spans="1:9" x14ac:dyDescent="0.25">
      <c r="A43" s="4"/>
      <c r="B43" s="4" t="s">
        <v>39</v>
      </c>
      <c r="C43" s="4"/>
      <c r="D43" s="4">
        <f>1/D44*100</f>
        <v>53.745928338762219</v>
      </c>
      <c r="E43" s="4">
        <v>4</v>
      </c>
      <c r="F43" s="45">
        <f>G6</f>
        <v>1000</v>
      </c>
      <c r="G43" s="46">
        <f t="shared" si="4"/>
        <v>28380</v>
      </c>
      <c r="H43" s="33">
        <f t="shared" si="3"/>
        <v>4</v>
      </c>
      <c r="I43" s="38"/>
    </row>
    <row r="44" spans="1:9" x14ac:dyDescent="0.25">
      <c r="A44" s="4"/>
      <c r="B44" s="4" t="s">
        <v>40</v>
      </c>
      <c r="C44" s="4"/>
      <c r="D44" s="4">
        <f>SUM(C2:C38)/D39</f>
        <v>1.8606060606060606</v>
      </c>
      <c r="E44" s="4">
        <v>5</v>
      </c>
      <c r="F44" s="45">
        <f>SUM(G7:G10)</f>
        <v>-390</v>
      </c>
      <c r="G44" s="46">
        <f t="shared" si="4"/>
        <v>27990</v>
      </c>
      <c r="H44" s="33">
        <f t="shared" si="3"/>
        <v>-1.5599999999999998</v>
      </c>
      <c r="I44" s="38"/>
    </row>
    <row r="45" spans="1:9" x14ac:dyDescent="0.25">
      <c r="A45" s="4"/>
      <c r="B45" s="4" t="s">
        <v>41</v>
      </c>
      <c r="C45" s="4"/>
      <c r="D45" s="13">
        <f>D42-D43</f>
        <v>3.8298292369953586</v>
      </c>
      <c r="E45" s="4">
        <v>6</v>
      </c>
      <c r="F45" s="45">
        <f>SUM(G11:G14)</f>
        <v>740</v>
      </c>
      <c r="G45" s="46">
        <f t="shared" si="4"/>
        <v>28730</v>
      </c>
      <c r="H45" s="33">
        <f t="shared" si="3"/>
        <v>2.96</v>
      </c>
      <c r="I45" s="38"/>
    </row>
    <row r="46" spans="1:9" x14ac:dyDescent="0.25">
      <c r="A46" s="4"/>
      <c r="B46" s="4" t="s">
        <v>42</v>
      </c>
      <c r="C46" s="4"/>
      <c r="D46" s="13">
        <f>D45/1</f>
        <v>3.8298292369953586</v>
      </c>
      <c r="E46" s="4">
        <v>7</v>
      </c>
      <c r="F46" s="45">
        <v>0</v>
      </c>
      <c r="G46" s="46">
        <f>F46 +G45</f>
        <v>28730</v>
      </c>
      <c r="H46" s="33">
        <f t="shared" si="3"/>
        <v>0</v>
      </c>
      <c r="I46" s="38"/>
    </row>
    <row r="47" spans="1:9" ht="18.75" x14ac:dyDescent="0.3">
      <c r="A47" s="4"/>
      <c r="B47" s="14" t="s">
        <v>43</v>
      </c>
      <c r="C47" s="4"/>
      <c r="D47" s="15">
        <v>25000</v>
      </c>
      <c r="E47" s="4">
        <v>8</v>
      </c>
      <c r="F47" s="45">
        <f>SUM(G15:G15)</f>
        <v>1000</v>
      </c>
      <c r="G47" s="46">
        <f>F47 +G46</f>
        <v>29730</v>
      </c>
      <c r="H47" s="33">
        <f t="shared" si="3"/>
        <v>4</v>
      </c>
      <c r="I47" s="38"/>
    </row>
    <row r="48" spans="1:9" ht="18.75" x14ac:dyDescent="0.3">
      <c r="A48" s="4"/>
      <c r="B48" s="4" t="s">
        <v>44</v>
      </c>
      <c r="C48" s="4"/>
      <c r="D48" s="16">
        <v>25000</v>
      </c>
      <c r="E48" s="4">
        <v>9</v>
      </c>
      <c r="F48" s="45">
        <v>0</v>
      </c>
      <c r="G48" s="46">
        <f t="shared" si="4"/>
        <v>29730</v>
      </c>
      <c r="H48" s="33">
        <f t="shared" si="3"/>
        <v>0</v>
      </c>
      <c r="I48" s="38"/>
    </row>
    <row r="49" spans="1:9" x14ac:dyDescent="0.25">
      <c r="A49" s="4"/>
      <c r="B49" s="4" t="s">
        <v>45</v>
      </c>
      <c r="C49" s="4"/>
      <c r="D49" s="10">
        <f>D48/100</f>
        <v>250</v>
      </c>
      <c r="E49" s="4">
        <v>10</v>
      </c>
      <c r="F49" s="45">
        <v>0</v>
      </c>
      <c r="G49" s="46">
        <f t="shared" si="4"/>
        <v>29730</v>
      </c>
      <c r="H49" s="33">
        <f t="shared" si="3"/>
        <v>0</v>
      </c>
      <c r="I49" s="38"/>
    </row>
    <row r="50" spans="1:9" x14ac:dyDescent="0.25">
      <c r="A50" s="4"/>
      <c r="B50" s="17" t="s">
        <v>948</v>
      </c>
      <c r="C50" s="4"/>
      <c r="D50" s="18">
        <f>D49*4</f>
        <v>1000</v>
      </c>
      <c r="E50" s="4">
        <v>11</v>
      </c>
      <c r="F50" s="45">
        <f>G16</f>
        <v>960</v>
      </c>
      <c r="G50" s="46">
        <f t="shared" si="4"/>
        <v>30690</v>
      </c>
      <c r="H50" s="33">
        <f t="shared" si="3"/>
        <v>3.84</v>
      </c>
    </row>
    <row r="51" spans="1:9" x14ac:dyDescent="0.25">
      <c r="A51" s="4"/>
      <c r="B51" s="4" t="s">
        <v>46</v>
      </c>
      <c r="C51" s="4"/>
      <c r="D51" s="25">
        <f>SUM(G2:G38)</f>
        <v>10750</v>
      </c>
      <c r="E51" s="4">
        <v>12</v>
      </c>
      <c r="F51" s="45">
        <f>SUM(G17:G17)</f>
        <v>-1000</v>
      </c>
      <c r="G51" s="46">
        <f t="shared" si="4"/>
        <v>29690</v>
      </c>
      <c r="H51" s="33">
        <f t="shared" si="3"/>
        <v>-4</v>
      </c>
    </row>
    <row r="52" spans="1:9" x14ac:dyDescent="0.25">
      <c r="A52" s="4"/>
      <c r="B52" s="19" t="s">
        <v>47</v>
      </c>
      <c r="C52" s="4">
        <f>D51/D48</f>
        <v>0.43</v>
      </c>
      <c r="D52" s="38">
        <f>D51/D47*100</f>
        <v>43</v>
      </c>
      <c r="E52" s="4">
        <v>13</v>
      </c>
      <c r="F52" s="45">
        <f>SUM(G18:G19)</f>
        <v>1920</v>
      </c>
      <c r="G52" s="46">
        <f t="shared" si="4"/>
        <v>31610</v>
      </c>
      <c r="H52" s="33">
        <f t="shared" si="3"/>
        <v>7.68</v>
      </c>
    </row>
    <row r="53" spans="1:9" x14ac:dyDescent="0.25">
      <c r="A53" s="4"/>
      <c r="B53" s="4"/>
      <c r="C53" s="4"/>
      <c r="D53" s="38"/>
      <c r="E53" s="4">
        <v>14</v>
      </c>
      <c r="F53" s="45">
        <f>G20</f>
        <v>780</v>
      </c>
      <c r="G53" s="46">
        <f t="shared" si="4"/>
        <v>32390</v>
      </c>
      <c r="H53" s="33">
        <f t="shared" si="3"/>
        <v>3.1199999999999997</v>
      </c>
    </row>
    <row r="54" spans="1:9" x14ac:dyDescent="0.25">
      <c r="A54" s="4"/>
      <c r="B54" s="4"/>
      <c r="C54" s="4"/>
      <c r="D54" s="38"/>
      <c r="E54" s="4">
        <v>15</v>
      </c>
      <c r="F54" s="45">
        <f>SUM(G21:G23)</f>
        <v>790</v>
      </c>
      <c r="G54" s="46">
        <f t="shared" si="4"/>
        <v>33180</v>
      </c>
      <c r="H54" s="33">
        <f t="shared" si="3"/>
        <v>3.16</v>
      </c>
    </row>
    <row r="55" spans="1:9" x14ac:dyDescent="0.25">
      <c r="A55" s="4"/>
      <c r="B55" s="20"/>
      <c r="C55" s="4"/>
      <c r="D55" s="38"/>
      <c r="E55" s="4">
        <v>16</v>
      </c>
      <c r="F55" s="45">
        <v>0</v>
      </c>
      <c r="G55" s="46">
        <f t="shared" si="4"/>
        <v>33180</v>
      </c>
      <c r="H55" s="33">
        <f t="shared" si="3"/>
        <v>0</v>
      </c>
    </row>
    <row r="56" spans="1:9" x14ac:dyDescent="0.25">
      <c r="A56" s="4"/>
      <c r="B56" s="20"/>
      <c r="C56" s="4"/>
      <c r="D56" s="38"/>
      <c r="E56" s="4">
        <v>17</v>
      </c>
      <c r="F56" s="45">
        <v>0</v>
      </c>
      <c r="G56" s="46">
        <f t="shared" si="4"/>
        <v>33180</v>
      </c>
      <c r="H56" s="33">
        <f t="shared" si="3"/>
        <v>0</v>
      </c>
    </row>
    <row r="57" spans="1:9" x14ac:dyDescent="0.25">
      <c r="A57" s="4"/>
      <c r="B57" s="20"/>
      <c r="C57" s="4"/>
      <c r="D57" s="38"/>
      <c r="E57" s="4">
        <v>18</v>
      </c>
      <c r="F57" s="45">
        <v>0</v>
      </c>
      <c r="G57" s="46">
        <f t="shared" si="4"/>
        <v>33180</v>
      </c>
      <c r="H57" s="33">
        <f t="shared" si="3"/>
        <v>0</v>
      </c>
    </row>
    <row r="58" spans="1:9" x14ac:dyDescent="0.25">
      <c r="E58" s="4">
        <v>19</v>
      </c>
      <c r="F58" s="45">
        <f>SUM(G24:G27)</f>
        <v>-190</v>
      </c>
      <c r="G58" s="46">
        <f t="shared" si="4"/>
        <v>32990</v>
      </c>
      <c r="H58" s="33">
        <f t="shared" si="3"/>
        <v>-0.76</v>
      </c>
    </row>
    <row r="59" spans="1:9" x14ac:dyDescent="0.25">
      <c r="E59" s="4">
        <v>20</v>
      </c>
      <c r="F59" s="45">
        <f>SUM(G28:G32)</f>
        <v>780</v>
      </c>
      <c r="G59" s="46">
        <f t="shared" si="4"/>
        <v>33770</v>
      </c>
      <c r="H59" s="33">
        <f t="shared" si="3"/>
        <v>3.1199999999999997</v>
      </c>
    </row>
    <row r="60" spans="1:9" x14ac:dyDescent="0.25">
      <c r="E60" s="4">
        <v>21</v>
      </c>
      <c r="F60" s="45">
        <v>0</v>
      </c>
      <c r="G60" s="46">
        <f t="shared" si="4"/>
        <v>33770</v>
      </c>
      <c r="H60" s="33">
        <f t="shared" si="3"/>
        <v>0</v>
      </c>
    </row>
    <row r="61" spans="1:9" x14ac:dyDescent="0.25">
      <c r="E61" s="4">
        <v>22</v>
      </c>
      <c r="F61" s="45">
        <v>0</v>
      </c>
      <c r="G61" s="46">
        <f t="shared" si="4"/>
        <v>33770</v>
      </c>
      <c r="H61" s="33">
        <f t="shared" si="3"/>
        <v>0</v>
      </c>
    </row>
    <row r="62" spans="1:9" x14ac:dyDescent="0.25">
      <c r="E62" s="4">
        <v>23</v>
      </c>
      <c r="F62" s="45">
        <v>0</v>
      </c>
      <c r="G62" s="46">
        <f t="shared" si="4"/>
        <v>33770</v>
      </c>
      <c r="H62" s="33">
        <f t="shared" si="3"/>
        <v>0</v>
      </c>
    </row>
    <row r="63" spans="1:9" x14ac:dyDescent="0.25">
      <c r="E63" s="4">
        <v>24</v>
      </c>
      <c r="F63" s="45">
        <v>0</v>
      </c>
      <c r="G63" s="46">
        <f t="shared" si="4"/>
        <v>33770</v>
      </c>
      <c r="H63" s="33">
        <f t="shared" si="3"/>
        <v>0</v>
      </c>
    </row>
    <row r="64" spans="1:9" x14ac:dyDescent="0.25">
      <c r="E64" s="4">
        <v>25</v>
      </c>
      <c r="F64" s="45">
        <v>0</v>
      </c>
      <c r="G64" s="46">
        <f t="shared" si="4"/>
        <v>33770</v>
      </c>
      <c r="H64" s="33">
        <f t="shared" si="3"/>
        <v>0</v>
      </c>
    </row>
    <row r="65" spans="5:8" x14ac:dyDescent="0.25">
      <c r="E65" s="4">
        <v>26</v>
      </c>
      <c r="F65" s="45">
        <f>SUM(G33:G34)</f>
        <v>1979.9999999999998</v>
      </c>
      <c r="G65" s="46">
        <f t="shared" si="4"/>
        <v>35750</v>
      </c>
      <c r="H65" s="33">
        <f t="shared" si="3"/>
        <v>7.919999999999999</v>
      </c>
    </row>
    <row r="66" spans="5:8" x14ac:dyDescent="0.25">
      <c r="E66" s="4">
        <v>27</v>
      </c>
      <c r="F66" s="45">
        <v>0</v>
      </c>
      <c r="G66" s="46">
        <f t="shared" si="4"/>
        <v>35750</v>
      </c>
      <c r="H66" s="33">
        <f t="shared" si="3"/>
        <v>0</v>
      </c>
    </row>
    <row r="67" spans="5:8" x14ac:dyDescent="0.25">
      <c r="E67" s="4">
        <v>28</v>
      </c>
      <c r="F67" s="45">
        <v>0</v>
      </c>
      <c r="G67" s="46">
        <f t="shared" si="4"/>
        <v>35750</v>
      </c>
      <c r="H67" s="33">
        <f t="shared" si="3"/>
        <v>0</v>
      </c>
    </row>
    <row r="68" spans="5:8" x14ac:dyDescent="0.25">
      <c r="E68" s="4">
        <v>29</v>
      </c>
      <c r="F68" s="45">
        <v>0</v>
      </c>
      <c r="G68" s="46">
        <f t="shared" si="4"/>
        <v>35750</v>
      </c>
      <c r="H68" s="33">
        <f t="shared" si="3"/>
        <v>0</v>
      </c>
    </row>
    <row r="69" spans="5:8" x14ac:dyDescent="0.25">
      <c r="E69" s="4">
        <v>30</v>
      </c>
      <c r="F69" s="45">
        <v>0</v>
      </c>
      <c r="G69" s="46">
        <f t="shared" si="4"/>
        <v>35750</v>
      </c>
      <c r="H69" s="33">
        <f t="shared" si="3"/>
        <v>0</v>
      </c>
    </row>
    <row r="70" spans="5:8" x14ac:dyDescent="0.25">
      <c r="E70" s="4">
        <v>31</v>
      </c>
      <c r="F70" s="45">
        <v>0</v>
      </c>
      <c r="G70" s="46">
        <f t="shared" si="4"/>
        <v>35750</v>
      </c>
      <c r="H70" s="33">
        <f t="shared" si="3"/>
        <v>0</v>
      </c>
    </row>
    <row r="71" spans="5:8" x14ac:dyDescent="0.25">
      <c r="E71" s="33"/>
      <c r="H71" s="33"/>
    </row>
  </sheetData>
  <conditionalFormatting sqref="G2:G38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0:F70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72" workbookViewId="0">
      <selection activeCell="G203" sqref="G203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6" workbookViewId="0">
      <selection activeCell="I80" sqref="I80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1468</v>
      </c>
      <c r="F2" s="10">
        <f>C2*D$72</f>
        <v>1540</v>
      </c>
      <c r="G2" s="10">
        <f t="shared" ref="G2:G11" si="0">F2-D$72</f>
        <v>540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C3*D$72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99">
        <v>1.77</v>
      </c>
      <c r="D4" s="51" t="s">
        <v>15</v>
      </c>
      <c r="E4" s="53" t="s">
        <v>33</v>
      </c>
      <c r="F4" s="10">
        <f>C4*D$72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99">
        <v>1.91</v>
      </c>
      <c r="D6" s="51" t="s">
        <v>15</v>
      </c>
      <c r="E6" s="55" t="s">
        <v>33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6">
        <v>1.86</v>
      </c>
      <c r="D7" s="51" t="s">
        <v>15</v>
      </c>
      <c r="E7" s="13" t="s">
        <v>33</v>
      </c>
      <c r="F7" s="10">
        <f>C7*D$72</f>
        <v>1860</v>
      </c>
      <c r="G7" s="10">
        <f t="shared" si="0"/>
        <v>860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C8*D$72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350</v>
      </c>
      <c r="C9" s="51">
        <v>1.98</v>
      </c>
      <c r="D9" s="51" t="s">
        <v>15</v>
      </c>
      <c r="E9" s="53" t="s">
        <v>33</v>
      </c>
      <c r="F9" s="10">
        <f>C9*D$72</f>
        <v>1980</v>
      </c>
      <c r="G9" s="10">
        <f t="shared" si="0"/>
        <v>980</v>
      </c>
      <c r="H9" s="51" t="s">
        <v>19</v>
      </c>
      <c r="I9" s="4" t="s">
        <v>52</v>
      </c>
    </row>
    <row r="10" spans="1:9" ht="15.75" x14ac:dyDescent="0.25">
      <c r="A10" s="6">
        <v>44654</v>
      </c>
      <c r="B10" s="4" t="s">
        <v>356</v>
      </c>
      <c r="C10" s="51">
        <v>1.95</v>
      </c>
      <c r="D10" s="51" t="s">
        <v>15</v>
      </c>
      <c r="E10" s="53" t="s">
        <v>34</v>
      </c>
      <c r="F10" s="10">
        <f>C10*D$72</f>
        <v>1950</v>
      </c>
      <c r="G10" s="10">
        <f t="shared" si="0"/>
        <v>950</v>
      </c>
      <c r="H10" s="51" t="s">
        <v>20</v>
      </c>
      <c r="I10" s="4" t="s">
        <v>50</v>
      </c>
    </row>
    <row r="11" spans="1:9" ht="15.75" x14ac:dyDescent="0.25">
      <c r="A11" s="6">
        <v>44656</v>
      </c>
      <c r="B11" s="4" t="s">
        <v>358</v>
      </c>
      <c r="C11" s="51">
        <v>1.47</v>
      </c>
      <c r="D11" s="51" t="s">
        <v>15</v>
      </c>
      <c r="E11" s="53" t="s">
        <v>1468</v>
      </c>
      <c r="F11" s="10">
        <f>C11*D$72</f>
        <v>1470</v>
      </c>
      <c r="G11" s="10">
        <f t="shared" si="0"/>
        <v>470</v>
      </c>
      <c r="H11" s="51" t="s">
        <v>315</v>
      </c>
      <c r="I11" s="4" t="s">
        <v>66</v>
      </c>
    </row>
    <row r="12" spans="1:9" ht="15.75" x14ac:dyDescent="0.25">
      <c r="A12" s="6">
        <v>44656</v>
      </c>
      <c r="B12" s="4" t="s">
        <v>361</v>
      </c>
      <c r="C12" s="51">
        <v>1.49</v>
      </c>
      <c r="D12" s="51" t="s">
        <v>15</v>
      </c>
      <c r="E12" s="54" t="s">
        <v>1468</v>
      </c>
      <c r="F12" s="10">
        <v>0</v>
      </c>
      <c r="G12" s="10">
        <v>0</v>
      </c>
      <c r="H12" s="4" t="s">
        <v>22</v>
      </c>
      <c r="I12" s="38" t="s">
        <v>119</v>
      </c>
    </row>
    <row r="13" spans="1:9" ht="15.75" x14ac:dyDescent="0.25">
      <c r="A13" s="6">
        <v>44656</v>
      </c>
      <c r="B13" s="4" t="s">
        <v>365</v>
      </c>
      <c r="C13" s="99">
        <v>1.93</v>
      </c>
      <c r="D13" s="51" t="s">
        <v>15</v>
      </c>
      <c r="E13" s="53" t="s">
        <v>33</v>
      </c>
      <c r="F13" s="10">
        <f>C13*D$72</f>
        <v>1930</v>
      </c>
      <c r="G13" s="10">
        <f>F13-D$72</f>
        <v>930</v>
      </c>
      <c r="H13" s="4" t="s">
        <v>315</v>
      </c>
      <c r="I13" s="38" t="s">
        <v>119</v>
      </c>
    </row>
    <row r="14" spans="1:9" ht="15.75" x14ac:dyDescent="0.25">
      <c r="A14" s="6">
        <v>44660</v>
      </c>
      <c r="B14" s="4" t="s">
        <v>376</v>
      </c>
      <c r="C14" s="51">
        <v>1.53</v>
      </c>
      <c r="D14" s="51" t="s">
        <v>15</v>
      </c>
      <c r="E14" s="54" t="s">
        <v>1468</v>
      </c>
      <c r="F14" s="10">
        <v>0</v>
      </c>
      <c r="G14" s="10">
        <v>0</v>
      </c>
      <c r="H14" s="4" t="s">
        <v>21</v>
      </c>
      <c r="I14" s="4" t="s">
        <v>60</v>
      </c>
    </row>
    <row r="15" spans="1:9" ht="15.75" x14ac:dyDescent="0.25">
      <c r="A15" s="6">
        <v>44660</v>
      </c>
      <c r="B15" s="4" t="s">
        <v>378</v>
      </c>
      <c r="C15" s="51">
        <v>1.52</v>
      </c>
      <c r="D15" s="51" t="s">
        <v>15</v>
      </c>
      <c r="E15" s="54" t="s">
        <v>1468</v>
      </c>
      <c r="F15" s="10">
        <v>0</v>
      </c>
      <c r="G15" s="10">
        <v>0</v>
      </c>
      <c r="H15" s="4" t="s">
        <v>21</v>
      </c>
      <c r="I15" s="4" t="s">
        <v>66</v>
      </c>
    </row>
    <row r="16" spans="1:9" ht="15.75" x14ac:dyDescent="0.25">
      <c r="A16" s="6">
        <v>44660</v>
      </c>
      <c r="B16" s="4" t="s">
        <v>382</v>
      </c>
      <c r="C16" s="99">
        <v>1.74</v>
      </c>
      <c r="D16" s="51" t="s">
        <v>15</v>
      </c>
      <c r="E16" s="55" t="s">
        <v>33</v>
      </c>
      <c r="F16" s="10">
        <v>0</v>
      </c>
      <c r="G16" s="10">
        <f t="shared" ref="G16:G21" si="1">F16-D$72</f>
        <v>-1000</v>
      </c>
      <c r="H16" s="4" t="s">
        <v>20</v>
      </c>
      <c r="I16" s="38" t="s">
        <v>102</v>
      </c>
    </row>
    <row r="17" spans="1:9" ht="15.75" x14ac:dyDescent="0.25">
      <c r="A17" s="6">
        <v>44660</v>
      </c>
      <c r="B17" s="4" t="s">
        <v>538</v>
      </c>
      <c r="C17" s="51">
        <v>1.98</v>
      </c>
      <c r="D17" s="51" t="s">
        <v>15</v>
      </c>
      <c r="E17" s="55" t="s">
        <v>33</v>
      </c>
      <c r="F17" s="10">
        <v>0</v>
      </c>
      <c r="G17" s="10">
        <f t="shared" si="1"/>
        <v>-1000</v>
      </c>
      <c r="H17" s="4" t="s">
        <v>28</v>
      </c>
      <c r="I17" s="4" t="s">
        <v>58</v>
      </c>
    </row>
    <row r="18" spans="1:9" ht="15.75" x14ac:dyDescent="0.25">
      <c r="A18" s="6">
        <v>44661</v>
      </c>
      <c r="B18" s="4" t="s">
        <v>396</v>
      </c>
      <c r="C18" s="51">
        <v>1.9</v>
      </c>
      <c r="D18" s="51" t="s">
        <v>15</v>
      </c>
      <c r="E18" s="55" t="s">
        <v>33</v>
      </c>
      <c r="F18" s="10">
        <v>0</v>
      </c>
      <c r="G18" s="10">
        <f t="shared" si="1"/>
        <v>-1000</v>
      </c>
      <c r="H18" s="4" t="s">
        <v>21</v>
      </c>
      <c r="I18" s="38" t="s">
        <v>50</v>
      </c>
    </row>
    <row r="19" spans="1:9" ht="15.75" x14ac:dyDescent="0.25">
      <c r="A19" s="6">
        <v>44666</v>
      </c>
      <c r="B19" s="4" t="s">
        <v>403</v>
      </c>
      <c r="C19" s="99">
        <v>1.89</v>
      </c>
      <c r="D19" s="51" t="s">
        <v>15</v>
      </c>
      <c r="E19" s="53" t="s">
        <v>1468</v>
      </c>
      <c r="F19" s="10">
        <f>C19*D$72</f>
        <v>1890</v>
      </c>
      <c r="G19" s="10">
        <f t="shared" si="1"/>
        <v>890</v>
      </c>
      <c r="H19" s="4" t="s">
        <v>315</v>
      </c>
      <c r="I19" s="4" t="s">
        <v>60</v>
      </c>
    </row>
    <row r="20" spans="1:9" ht="15.75" x14ac:dyDescent="0.25">
      <c r="A20" s="6">
        <v>44666</v>
      </c>
      <c r="B20" s="4" t="s">
        <v>406</v>
      </c>
      <c r="C20" s="99">
        <v>1.83</v>
      </c>
      <c r="D20" s="51" t="s">
        <v>15</v>
      </c>
      <c r="E20" s="53" t="s">
        <v>1468</v>
      </c>
      <c r="F20" s="10">
        <f>C20*D$72</f>
        <v>1830</v>
      </c>
      <c r="G20" s="10">
        <f t="shared" si="1"/>
        <v>830</v>
      </c>
      <c r="H20" s="4" t="s">
        <v>25</v>
      </c>
      <c r="I20" s="4" t="s">
        <v>92</v>
      </c>
    </row>
    <row r="21" spans="1:9" ht="15.75" x14ac:dyDescent="0.25">
      <c r="A21" s="6">
        <v>44666</v>
      </c>
      <c r="B21" s="4" t="s">
        <v>410</v>
      </c>
      <c r="C21" s="51">
        <v>1.48</v>
      </c>
      <c r="D21" s="51" t="s">
        <v>15</v>
      </c>
      <c r="E21" s="53" t="s">
        <v>1468</v>
      </c>
      <c r="F21" s="10">
        <f>C21*D$72</f>
        <v>1480</v>
      </c>
      <c r="G21" s="10">
        <f t="shared" si="1"/>
        <v>480</v>
      </c>
      <c r="H21" s="4" t="s">
        <v>25</v>
      </c>
      <c r="I21" s="4" t="s">
        <v>92</v>
      </c>
    </row>
    <row r="22" spans="1:9" ht="15.75" x14ac:dyDescent="0.25">
      <c r="A22" s="6">
        <v>44666</v>
      </c>
      <c r="B22" s="4" t="s">
        <v>414</v>
      </c>
      <c r="C22" s="51">
        <v>1.51</v>
      </c>
      <c r="D22" s="51" t="s">
        <v>15</v>
      </c>
      <c r="E22" s="54" t="s">
        <v>1468</v>
      </c>
      <c r="F22" s="10">
        <v>0</v>
      </c>
      <c r="G22" s="10">
        <v>0</v>
      </c>
      <c r="H22" s="4" t="s">
        <v>21</v>
      </c>
      <c r="I22" s="4" t="s">
        <v>60</v>
      </c>
    </row>
    <row r="23" spans="1:9" ht="15.75" x14ac:dyDescent="0.25">
      <c r="A23" s="6">
        <v>44666</v>
      </c>
      <c r="B23" s="4" t="s">
        <v>416</v>
      </c>
      <c r="C23" s="51">
        <v>1.52</v>
      </c>
      <c r="D23" s="51" t="s">
        <v>15</v>
      </c>
      <c r="E23" s="53" t="s">
        <v>1468</v>
      </c>
      <c r="F23" s="10">
        <f>C23*D$72</f>
        <v>1520</v>
      </c>
      <c r="G23" s="10">
        <f>F23-D$72</f>
        <v>520</v>
      </c>
      <c r="H23" s="51" t="s">
        <v>25</v>
      </c>
      <c r="I23" s="4" t="s">
        <v>60</v>
      </c>
    </row>
    <row r="24" spans="1:9" ht="15.75" x14ac:dyDescent="0.25">
      <c r="A24" s="6">
        <v>44668</v>
      </c>
      <c r="B24" s="4" t="s">
        <v>440</v>
      </c>
      <c r="C24" s="51">
        <v>1.83</v>
      </c>
      <c r="D24" s="51" t="s">
        <v>15</v>
      </c>
      <c r="E24" s="53" t="s">
        <v>33</v>
      </c>
      <c r="F24" s="10">
        <f>C24*D$72</f>
        <v>1830</v>
      </c>
      <c r="G24" s="10">
        <f>F24-D$72</f>
        <v>830</v>
      </c>
      <c r="H24" s="51" t="s">
        <v>25</v>
      </c>
      <c r="I24" s="4" t="s">
        <v>50</v>
      </c>
    </row>
    <row r="25" spans="1:9" ht="15.75" x14ac:dyDescent="0.25">
      <c r="A25" s="6">
        <v>44668</v>
      </c>
      <c r="B25" s="4" t="s">
        <v>434</v>
      </c>
      <c r="C25" s="51">
        <v>1.98</v>
      </c>
      <c r="D25" s="51" t="s">
        <v>15</v>
      </c>
      <c r="E25" s="55" t="s">
        <v>33</v>
      </c>
      <c r="F25" s="10">
        <v>0</v>
      </c>
      <c r="G25" s="10">
        <f>F25-D$72</f>
        <v>-1000</v>
      </c>
      <c r="H25" s="51" t="s">
        <v>22</v>
      </c>
      <c r="I25" s="4" t="s">
        <v>89</v>
      </c>
    </row>
    <row r="26" spans="1:9" x14ac:dyDescent="0.25">
      <c r="A26" s="6">
        <v>44669</v>
      </c>
      <c r="B26" s="4" t="s">
        <v>442</v>
      </c>
      <c r="C26" s="9">
        <v>1.5</v>
      </c>
      <c r="D26" s="4" t="s">
        <v>15</v>
      </c>
      <c r="E26" s="39" t="s">
        <v>1468</v>
      </c>
      <c r="F26" s="10">
        <f>C26*D$72</f>
        <v>1500</v>
      </c>
      <c r="G26" s="10">
        <f>F26-D$72</f>
        <v>500</v>
      </c>
      <c r="H26" s="38" t="s">
        <v>528</v>
      </c>
      <c r="I26" s="4" t="s">
        <v>92</v>
      </c>
    </row>
    <row r="27" spans="1:9" x14ac:dyDescent="0.25">
      <c r="A27" s="6">
        <v>44669</v>
      </c>
      <c r="B27" s="4" t="s">
        <v>443</v>
      </c>
      <c r="C27" s="9">
        <v>1.49</v>
      </c>
      <c r="D27" s="4" t="s">
        <v>15</v>
      </c>
      <c r="E27" s="41" t="s">
        <v>1468</v>
      </c>
      <c r="F27" s="10">
        <v>0</v>
      </c>
      <c r="G27" s="10">
        <v>0</v>
      </c>
      <c r="H27" s="38" t="s">
        <v>21</v>
      </c>
      <c r="I27" s="4" t="s">
        <v>60</v>
      </c>
    </row>
    <row r="28" spans="1:9" x14ac:dyDescent="0.25">
      <c r="A28" s="6">
        <v>44669</v>
      </c>
      <c r="B28" s="4" t="s">
        <v>450</v>
      </c>
      <c r="C28" s="4">
        <v>1.48</v>
      </c>
      <c r="D28" s="4" t="s">
        <v>15</v>
      </c>
      <c r="E28" s="92" t="s">
        <v>1468</v>
      </c>
      <c r="F28" s="10">
        <v>0</v>
      </c>
      <c r="G28" s="10">
        <v>0</v>
      </c>
      <c r="H28" s="4" t="s">
        <v>21</v>
      </c>
      <c r="I28" s="38" t="s">
        <v>66</v>
      </c>
    </row>
    <row r="29" spans="1:9" x14ac:dyDescent="0.25">
      <c r="A29" s="6">
        <v>44669</v>
      </c>
      <c r="B29" s="4" t="s">
        <v>451</v>
      </c>
      <c r="C29" s="37">
        <v>1.93</v>
      </c>
      <c r="D29" s="4" t="s">
        <v>15</v>
      </c>
      <c r="E29" s="13" t="s">
        <v>33</v>
      </c>
      <c r="F29" s="10">
        <f>C29*D$72</f>
        <v>1930</v>
      </c>
      <c r="G29" s="10">
        <f>F29-D$72</f>
        <v>930</v>
      </c>
      <c r="H29" s="4" t="s">
        <v>315</v>
      </c>
      <c r="I29" s="38" t="s">
        <v>119</v>
      </c>
    </row>
    <row r="30" spans="1:9" x14ac:dyDescent="0.25">
      <c r="A30" s="6">
        <v>44669</v>
      </c>
      <c r="B30" s="4" t="s">
        <v>457</v>
      </c>
      <c r="C30" s="4">
        <v>2.06</v>
      </c>
      <c r="D30" s="4" t="s">
        <v>15</v>
      </c>
      <c r="E30" s="13" t="s">
        <v>33</v>
      </c>
      <c r="F30" s="10">
        <f>C30*D$72</f>
        <v>2060</v>
      </c>
      <c r="G30" s="10">
        <f>F30-D$72</f>
        <v>1060</v>
      </c>
      <c r="H30" s="4" t="s">
        <v>19</v>
      </c>
      <c r="I30" s="4" t="s">
        <v>105</v>
      </c>
    </row>
    <row r="31" spans="1:9" x14ac:dyDescent="0.25">
      <c r="A31" s="6">
        <v>44670</v>
      </c>
      <c r="B31" s="4" t="s">
        <v>459</v>
      </c>
      <c r="C31" s="4">
        <v>1.93</v>
      </c>
      <c r="D31" s="4" t="s">
        <v>15</v>
      </c>
      <c r="E31" s="11" t="s">
        <v>33</v>
      </c>
      <c r="F31" s="10">
        <v>0</v>
      </c>
      <c r="G31" s="10">
        <f>F31-D$72</f>
        <v>-1000</v>
      </c>
      <c r="H31" s="4" t="s">
        <v>23</v>
      </c>
      <c r="I31" s="38" t="s">
        <v>114</v>
      </c>
    </row>
    <row r="32" spans="1:9" x14ac:dyDescent="0.25">
      <c r="A32" s="6">
        <v>44670</v>
      </c>
      <c r="B32" s="4" t="s">
        <v>460</v>
      </c>
      <c r="C32" s="4">
        <v>1.47</v>
      </c>
      <c r="D32" s="4" t="s">
        <v>15</v>
      </c>
      <c r="E32" s="42" t="s">
        <v>1468</v>
      </c>
      <c r="F32" s="10">
        <v>0</v>
      </c>
      <c r="G32" s="10">
        <v>0</v>
      </c>
      <c r="H32" s="4" t="s">
        <v>22</v>
      </c>
      <c r="I32" s="38" t="s">
        <v>76</v>
      </c>
    </row>
    <row r="33" spans="1:9" x14ac:dyDescent="0.25">
      <c r="A33" s="79">
        <v>44671</v>
      </c>
      <c r="B33" s="81" t="s">
        <v>467</v>
      </c>
      <c r="C33" s="9"/>
      <c r="E33" s="42" t="s">
        <v>34</v>
      </c>
      <c r="F33" s="10">
        <v>0</v>
      </c>
      <c r="G33" s="10"/>
      <c r="H33" s="4" t="s">
        <v>23</v>
      </c>
      <c r="I33" s="4" t="s">
        <v>54</v>
      </c>
    </row>
    <row r="34" spans="1:9" x14ac:dyDescent="0.25">
      <c r="A34" s="6">
        <v>44671</v>
      </c>
      <c r="B34" s="4" t="s">
        <v>466</v>
      </c>
      <c r="C34" s="4">
        <v>1.61</v>
      </c>
      <c r="D34" s="4" t="s">
        <v>15</v>
      </c>
      <c r="E34" s="13" t="s">
        <v>33</v>
      </c>
      <c r="F34" s="10">
        <f>C34*D$72</f>
        <v>1610</v>
      </c>
      <c r="G34" s="10">
        <f t="shared" ref="G34:G41" si="2">F34-D$72</f>
        <v>610</v>
      </c>
      <c r="H34" s="4" t="s">
        <v>25</v>
      </c>
      <c r="I34" s="4" t="s">
        <v>50</v>
      </c>
    </row>
    <row r="35" spans="1:9" x14ac:dyDescent="0.25">
      <c r="A35" s="6">
        <v>44671</v>
      </c>
      <c r="B35" s="4" t="s">
        <v>468</v>
      </c>
      <c r="C35" s="4">
        <v>1.81</v>
      </c>
      <c r="D35" s="4" t="s">
        <v>15</v>
      </c>
      <c r="E35" s="13" t="s">
        <v>33</v>
      </c>
      <c r="F35" s="10">
        <f>C35*D$72</f>
        <v>1810</v>
      </c>
      <c r="G35" s="10">
        <f t="shared" si="2"/>
        <v>810</v>
      </c>
      <c r="H35" s="4" t="s">
        <v>316</v>
      </c>
      <c r="I35" s="4" t="s">
        <v>52</v>
      </c>
    </row>
    <row r="36" spans="1:9" x14ac:dyDescent="0.25">
      <c r="A36" s="6">
        <v>44671</v>
      </c>
      <c r="B36" s="4" t="s">
        <v>470</v>
      </c>
      <c r="C36" s="4">
        <v>2</v>
      </c>
      <c r="D36" s="4" t="s">
        <v>15</v>
      </c>
      <c r="E36" s="11" t="s">
        <v>34</v>
      </c>
      <c r="F36" s="10">
        <v>0</v>
      </c>
      <c r="G36" s="10">
        <f t="shared" si="2"/>
        <v>-1000</v>
      </c>
      <c r="H36" s="4" t="s">
        <v>25</v>
      </c>
      <c r="I36" s="4" t="s">
        <v>50</v>
      </c>
    </row>
    <row r="37" spans="1:9" x14ac:dyDescent="0.25">
      <c r="A37" s="6">
        <v>44672</v>
      </c>
      <c r="B37" s="4" t="s">
        <v>471</v>
      </c>
      <c r="C37" s="4">
        <v>2.0099999999999998</v>
      </c>
      <c r="D37" s="4" t="s">
        <v>15</v>
      </c>
      <c r="E37" s="11" t="s">
        <v>33</v>
      </c>
      <c r="F37" s="10">
        <v>0</v>
      </c>
      <c r="G37" s="10">
        <f t="shared" si="2"/>
        <v>-1000</v>
      </c>
      <c r="H37" s="4" t="s">
        <v>22</v>
      </c>
      <c r="I37" s="4" t="s">
        <v>149</v>
      </c>
    </row>
    <row r="38" spans="1:9" x14ac:dyDescent="0.25">
      <c r="A38" s="6">
        <v>44673</v>
      </c>
      <c r="B38" s="4" t="s">
        <v>473</v>
      </c>
      <c r="C38" s="4">
        <v>1.93</v>
      </c>
      <c r="D38" s="4" t="s">
        <v>15</v>
      </c>
      <c r="E38" s="13" t="s">
        <v>33</v>
      </c>
      <c r="F38" s="10">
        <f>C38*D$72</f>
        <v>1930</v>
      </c>
      <c r="G38" s="10">
        <f t="shared" si="2"/>
        <v>930</v>
      </c>
      <c r="H38" s="4" t="s">
        <v>19</v>
      </c>
      <c r="I38" s="4" t="s">
        <v>58</v>
      </c>
    </row>
    <row r="39" spans="1:9" x14ac:dyDescent="0.25">
      <c r="A39" s="6">
        <v>44674</v>
      </c>
      <c r="B39" s="4" t="s">
        <v>481</v>
      </c>
      <c r="C39" s="37">
        <v>1.76</v>
      </c>
      <c r="D39" s="4" t="s">
        <v>15</v>
      </c>
      <c r="E39" s="13" t="s">
        <v>1468</v>
      </c>
      <c r="F39" s="10">
        <f>C39*D$72</f>
        <v>1760</v>
      </c>
      <c r="G39" s="10">
        <f t="shared" si="2"/>
        <v>760</v>
      </c>
      <c r="H39" s="4" t="s">
        <v>19</v>
      </c>
      <c r="I39" s="43" t="s">
        <v>66</v>
      </c>
    </row>
    <row r="40" spans="1:9" x14ac:dyDescent="0.25">
      <c r="A40" s="6">
        <v>44674</v>
      </c>
      <c r="B40" s="4" t="s">
        <v>482</v>
      </c>
      <c r="C40" s="4">
        <v>1.88</v>
      </c>
      <c r="D40" s="4" t="s">
        <v>15</v>
      </c>
      <c r="E40" s="13" t="s">
        <v>33</v>
      </c>
      <c r="F40" s="10">
        <f>C40*D$72</f>
        <v>1880</v>
      </c>
      <c r="G40" s="10">
        <f t="shared" si="2"/>
        <v>880</v>
      </c>
      <c r="H40" s="4" t="s">
        <v>27</v>
      </c>
      <c r="I40" s="4" t="s">
        <v>58</v>
      </c>
    </row>
    <row r="41" spans="1:9" x14ac:dyDescent="0.25">
      <c r="A41" s="6">
        <v>44674</v>
      </c>
      <c r="B41" s="4" t="s">
        <v>487</v>
      </c>
      <c r="C41" s="4">
        <v>1.5</v>
      </c>
      <c r="D41" s="4" t="s">
        <v>15</v>
      </c>
      <c r="E41" s="11" t="s">
        <v>1468</v>
      </c>
      <c r="F41" s="10">
        <v>0</v>
      </c>
      <c r="G41" s="10">
        <f t="shared" si="2"/>
        <v>-1000</v>
      </c>
      <c r="H41" s="4" t="s">
        <v>29</v>
      </c>
      <c r="I41" s="4" t="s">
        <v>60</v>
      </c>
    </row>
    <row r="42" spans="1:9" x14ac:dyDescent="0.25">
      <c r="A42" s="6">
        <v>44675</v>
      </c>
      <c r="B42" s="4" t="s">
        <v>493</v>
      </c>
      <c r="C42" s="4">
        <v>2.0299999999999998</v>
      </c>
      <c r="D42" s="4" t="s">
        <v>15</v>
      </c>
      <c r="E42" s="11" t="s">
        <v>33</v>
      </c>
      <c r="F42" s="10">
        <v>0</v>
      </c>
      <c r="G42" s="10">
        <f t="shared" ref="G42:G49" si="3">F42-D$72</f>
        <v>-1000</v>
      </c>
      <c r="H42" s="4" t="s">
        <v>20</v>
      </c>
      <c r="I42" s="4" t="s">
        <v>52</v>
      </c>
    </row>
    <row r="43" spans="1:9" x14ac:dyDescent="0.25">
      <c r="A43" s="6">
        <v>44676</v>
      </c>
      <c r="B43" s="4" t="s">
        <v>497</v>
      </c>
      <c r="C43" s="37">
        <v>1.72</v>
      </c>
      <c r="D43" s="4" t="s">
        <v>15</v>
      </c>
      <c r="E43" s="11" t="s">
        <v>33</v>
      </c>
      <c r="F43" s="10">
        <v>0</v>
      </c>
      <c r="G43" s="10">
        <f t="shared" si="3"/>
        <v>-1000</v>
      </c>
      <c r="H43" s="4" t="s">
        <v>21</v>
      </c>
      <c r="I43" s="38" t="s">
        <v>119</v>
      </c>
    </row>
    <row r="44" spans="1:9" x14ac:dyDescent="0.25">
      <c r="A44" s="6">
        <v>44677</v>
      </c>
      <c r="B44" s="4" t="s">
        <v>499</v>
      </c>
      <c r="C44" s="4">
        <v>1.47</v>
      </c>
      <c r="D44" s="4" t="s">
        <v>15</v>
      </c>
      <c r="E44" s="13" t="s">
        <v>1468</v>
      </c>
      <c r="F44" s="10">
        <f>C44*D$72</f>
        <v>1470</v>
      </c>
      <c r="G44" s="10">
        <f t="shared" si="3"/>
        <v>470</v>
      </c>
      <c r="H44" s="4" t="s">
        <v>26</v>
      </c>
      <c r="I44" s="43" t="s">
        <v>76</v>
      </c>
    </row>
    <row r="45" spans="1:9" x14ac:dyDescent="0.25">
      <c r="A45" s="6">
        <v>44677</v>
      </c>
      <c r="B45" s="4" t="s">
        <v>501</v>
      </c>
      <c r="C45" s="4">
        <v>1.9</v>
      </c>
      <c r="D45" s="4" t="s">
        <v>15</v>
      </c>
      <c r="E45" s="13" t="s">
        <v>33</v>
      </c>
      <c r="F45" s="10">
        <f>C45*D$72</f>
        <v>1900</v>
      </c>
      <c r="G45" s="10">
        <f t="shared" si="3"/>
        <v>900</v>
      </c>
      <c r="H45" s="4" t="s">
        <v>25</v>
      </c>
      <c r="I45" s="4" t="s">
        <v>105</v>
      </c>
    </row>
    <row r="46" spans="1:9" x14ac:dyDescent="0.25">
      <c r="A46" s="6">
        <v>44680</v>
      </c>
      <c r="B46" s="4" t="s">
        <v>505</v>
      </c>
      <c r="C46" s="37">
        <v>1.82</v>
      </c>
      <c r="D46" s="4" t="s">
        <v>15</v>
      </c>
      <c r="E46" s="13" t="s">
        <v>1468</v>
      </c>
      <c r="F46" s="10">
        <f>C46*D$72</f>
        <v>1820</v>
      </c>
      <c r="G46" s="10">
        <f t="shared" si="3"/>
        <v>820</v>
      </c>
      <c r="H46" s="4" t="s">
        <v>311</v>
      </c>
      <c r="I46" s="4" t="s">
        <v>92</v>
      </c>
    </row>
    <row r="47" spans="1:9" x14ac:dyDescent="0.25">
      <c r="A47" s="6">
        <v>44681</v>
      </c>
      <c r="B47" s="4" t="s">
        <v>508</v>
      </c>
      <c r="C47" s="4">
        <v>1.96</v>
      </c>
      <c r="D47" s="4" t="s">
        <v>15</v>
      </c>
      <c r="E47" s="13" t="s">
        <v>33</v>
      </c>
      <c r="F47" s="10">
        <f t="shared" ref="F47:F57" si="4">C47*D$72</f>
        <v>1960</v>
      </c>
      <c r="G47" s="10">
        <f t="shared" si="3"/>
        <v>960</v>
      </c>
      <c r="H47" s="4" t="s">
        <v>25</v>
      </c>
      <c r="I47" s="38" t="s">
        <v>114</v>
      </c>
    </row>
    <row r="48" spans="1:9" x14ac:dyDescent="0.25">
      <c r="A48" s="6">
        <v>44681</v>
      </c>
      <c r="B48" s="4" t="s">
        <v>510</v>
      </c>
      <c r="C48" s="4">
        <v>1.5</v>
      </c>
      <c r="D48" s="4" t="s">
        <v>15</v>
      </c>
      <c r="E48" s="13" t="s">
        <v>1468</v>
      </c>
      <c r="F48" s="10">
        <f t="shared" si="4"/>
        <v>1500</v>
      </c>
      <c r="G48" s="10">
        <f t="shared" si="3"/>
        <v>500</v>
      </c>
      <c r="H48" s="4" t="s">
        <v>27</v>
      </c>
      <c r="I48" s="4" t="s">
        <v>60</v>
      </c>
    </row>
    <row r="49" spans="1:10" x14ac:dyDescent="0.25">
      <c r="A49" s="6">
        <v>44681</v>
      </c>
      <c r="B49" s="4" t="s">
        <v>511</v>
      </c>
      <c r="C49" s="37">
        <v>1.57</v>
      </c>
      <c r="D49" s="4" t="s">
        <v>15</v>
      </c>
      <c r="E49" s="13" t="s">
        <v>1468</v>
      </c>
      <c r="F49" s="10">
        <f t="shared" si="4"/>
        <v>1570</v>
      </c>
      <c r="G49" s="10">
        <f t="shared" si="3"/>
        <v>570</v>
      </c>
      <c r="H49" s="4" t="s">
        <v>19</v>
      </c>
      <c r="I49" s="43" t="s">
        <v>76</v>
      </c>
    </row>
    <row r="50" spans="1:10" x14ac:dyDescent="0.25">
      <c r="A50" s="6">
        <v>44681</v>
      </c>
      <c r="B50" s="4" t="s">
        <v>514</v>
      </c>
      <c r="C50" s="4">
        <v>1.54</v>
      </c>
      <c r="D50" s="4" t="s">
        <v>15</v>
      </c>
      <c r="E50" s="42" t="s">
        <v>1468</v>
      </c>
      <c r="F50" s="10">
        <v>0</v>
      </c>
      <c r="G50" s="10">
        <v>0</v>
      </c>
      <c r="H50" s="4" t="s">
        <v>23</v>
      </c>
      <c r="I50" s="43" t="s">
        <v>76</v>
      </c>
    </row>
    <row r="51" spans="1:10" x14ac:dyDescent="0.25">
      <c r="A51" s="6">
        <v>44681</v>
      </c>
      <c r="B51" s="4" t="s">
        <v>515</v>
      </c>
      <c r="C51" s="4">
        <v>1.99</v>
      </c>
      <c r="D51" s="4" t="s">
        <v>15</v>
      </c>
      <c r="E51" s="13" t="s">
        <v>33</v>
      </c>
      <c r="F51" s="10">
        <f t="shared" si="4"/>
        <v>1990</v>
      </c>
      <c r="G51" s="10">
        <f t="shared" ref="G51:G59" si="5">F51-D$72</f>
        <v>990</v>
      </c>
      <c r="H51" s="4" t="s">
        <v>25</v>
      </c>
      <c r="I51" s="38" t="s">
        <v>98</v>
      </c>
    </row>
    <row r="52" spans="1:10" x14ac:dyDescent="0.25">
      <c r="A52" s="6">
        <v>44681</v>
      </c>
      <c r="B52" s="4" t="s">
        <v>516</v>
      </c>
      <c r="C52" s="4">
        <v>1.58</v>
      </c>
      <c r="D52" s="4" t="s">
        <v>15</v>
      </c>
      <c r="E52" s="13" t="s">
        <v>33</v>
      </c>
      <c r="F52" s="10">
        <f t="shared" si="4"/>
        <v>1580</v>
      </c>
      <c r="G52" s="10">
        <f t="shared" si="5"/>
        <v>580</v>
      </c>
      <c r="H52" s="4" t="s">
        <v>529</v>
      </c>
      <c r="I52" s="4" t="s">
        <v>435</v>
      </c>
    </row>
    <row r="53" spans="1:10" x14ac:dyDescent="0.25">
      <c r="A53" s="6">
        <v>44681</v>
      </c>
      <c r="B53" s="4" t="s">
        <v>518</v>
      </c>
      <c r="C53" s="37">
        <v>1.74</v>
      </c>
      <c r="D53" s="4" t="s">
        <v>15</v>
      </c>
      <c r="E53" s="13" t="s">
        <v>33</v>
      </c>
      <c r="F53" s="10">
        <f t="shared" si="4"/>
        <v>1740</v>
      </c>
      <c r="G53" s="10">
        <f t="shared" si="5"/>
        <v>740</v>
      </c>
      <c r="H53" s="4" t="s">
        <v>24</v>
      </c>
      <c r="I53" s="4" t="s">
        <v>92</v>
      </c>
    </row>
    <row r="54" spans="1:10" x14ac:dyDescent="0.25">
      <c r="A54" s="6">
        <v>44681</v>
      </c>
      <c r="B54" s="4" t="s">
        <v>519</v>
      </c>
      <c r="C54" s="37">
        <v>1.8</v>
      </c>
      <c r="D54" s="4" t="s">
        <v>15</v>
      </c>
      <c r="E54" s="13" t="s">
        <v>33</v>
      </c>
      <c r="F54" s="10">
        <f t="shared" si="4"/>
        <v>1800</v>
      </c>
      <c r="G54" s="10">
        <f t="shared" si="5"/>
        <v>800</v>
      </c>
      <c r="H54" s="4" t="s">
        <v>24</v>
      </c>
      <c r="I54" s="38" t="s">
        <v>102</v>
      </c>
    </row>
    <row r="55" spans="1:10" x14ac:dyDescent="0.25">
      <c r="A55" s="6">
        <v>44681</v>
      </c>
      <c r="B55" s="4" t="s">
        <v>522</v>
      </c>
      <c r="C55" s="37">
        <v>1.64</v>
      </c>
      <c r="D55" s="4" t="s">
        <v>15</v>
      </c>
      <c r="E55" s="13" t="s">
        <v>33</v>
      </c>
      <c r="F55" s="10">
        <f t="shared" si="4"/>
        <v>1640</v>
      </c>
      <c r="G55" s="10">
        <f t="shared" si="5"/>
        <v>640</v>
      </c>
      <c r="H55" s="4" t="s">
        <v>317</v>
      </c>
      <c r="I55" s="4" t="s">
        <v>92</v>
      </c>
    </row>
    <row r="56" spans="1:10" x14ac:dyDescent="0.25">
      <c r="A56" s="6">
        <v>44681</v>
      </c>
      <c r="B56" s="4" t="s">
        <v>523</v>
      </c>
      <c r="C56" s="4">
        <v>1.51</v>
      </c>
      <c r="D56" s="4" t="s">
        <v>15</v>
      </c>
      <c r="E56" s="13" t="s">
        <v>1468</v>
      </c>
      <c r="F56" s="10">
        <f t="shared" si="4"/>
        <v>1510</v>
      </c>
      <c r="G56" s="10">
        <f t="shared" si="5"/>
        <v>510</v>
      </c>
      <c r="H56" s="4" t="s">
        <v>315</v>
      </c>
      <c r="I56" s="38" t="s">
        <v>102</v>
      </c>
    </row>
    <row r="57" spans="1:10" x14ac:dyDescent="0.25">
      <c r="A57" s="6">
        <v>44681</v>
      </c>
      <c r="B57" s="4" t="s">
        <v>524</v>
      </c>
      <c r="C57" s="4">
        <v>1.96</v>
      </c>
      <c r="D57" s="4" t="s">
        <v>15</v>
      </c>
      <c r="E57" s="13" t="s">
        <v>33</v>
      </c>
      <c r="F57" s="10">
        <f t="shared" si="4"/>
        <v>1960</v>
      </c>
      <c r="G57" s="10">
        <f t="shared" si="5"/>
        <v>960</v>
      </c>
      <c r="H57" s="4" t="s">
        <v>529</v>
      </c>
      <c r="I57" s="4" t="s">
        <v>105</v>
      </c>
    </row>
    <row r="58" spans="1:10" x14ac:dyDescent="0.25">
      <c r="A58" s="6">
        <v>44681</v>
      </c>
      <c r="B58" s="4" t="s">
        <v>526</v>
      </c>
      <c r="C58" s="37">
        <v>1.79</v>
      </c>
      <c r="D58" s="4" t="s">
        <v>15</v>
      </c>
      <c r="E58" s="11" t="s">
        <v>33</v>
      </c>
      <c r="F58" s="10">
        <v>0</v>
      </c>
      <c r="G58" s="10">
        <f t="shared" si="5"/>
        <v>-1000</v>
      </c>
      <c r="H58" s="4" t="s">
        <v>20</v>
      </c>
      <c r="I58" s="38" t="s">
        <v>119</v>
      </c>
      <c r="J58" s="87"/>
    </row>
    <row r="59" spans="1:10" x14ac:dyDescent="0.25">
      <c r="A59" s="6">
        <v>44681</v>
      </c>
      <c r="B59" s="4" t="s">
        <v>527</v>
      </c>
      <c r="C59" s="4">
        <v>1.54</v>
      </c>
      <c r="D59" s="4" t="s">
        <v>15</v>
      </c>
      <c r="E59" s="13" t="s">
        <v>33</v>
      </c>
      <c r="F59" s="10">
        <f>C59*D$72</f>
        <v>1540</v>
      </c>
      <c r="G59" s="10">
        <f t="shared" si="5"/>
        <v>540</v>
      </c>
      <c r="H59" s="4" t="s">
        <v>25</v>
      </c>
      <c r="I59" s="38" t="s">
        <v>102</v>
      </c>
    </row>
    <row r="60" spans="1:10" x14ac:dyDescent="0.25">
      <c r="A60" s="6"/>
      <c r="B60" s="4"/>
      <c r="D60" s="4"/>
      <c r="I60" s="4"/>
    </row>
    <row r="61" spans="1:10" x14ac:dyDescent="0.25">
      <c r="B61" s="4" t="s">
        <v>35</v>
      </c>
      <c r="D61" s="26">
        <f>COUNT(C2:C59)</f>
        <v>57</v>
      </c>
    </row>
    <row r="62" spans="1:10" x14ac:dyDescent="0.25">
      <c r="B62" s="4" t="s">
        <v>36</v>
      </c>
      <c r="D62" s="11">
        <v>14</v>
      </c>
    </row>
    <row r="63" spans="1:10" x14ac:dyDescent="0.25">
      <c r="B63" s="4" t="s">
        <v>37</v>
      </c>
      <c r="D63" s="13">
        <f>D61-D62</f>
        <v>43</v>
      </c>
    </row>
    <row r="64" spans="1:10" x14ac:dyDescent="0.25">
      <c r="B64" s="4" t="s">
        <v>38</v>
      </c>
      <c r="D64" s="4">
        <f>D63/D61*100</f>
        <v>75.438596491228068</v>
      </c>
    </row>
    <row r="65" spans="2:4" x14ac:dyDescent="0.25">
      <c r="B65" s="4" t="s">
        <v>39</v>
      </c>
      <c r="D65" s="4">
        <f>1/D66*100</f>
        <v>57.14285714285716</v>
      </c>
    </row>
    <row r="66" spans="2:4" x14ac:dyDescent="0.25">
      <c r="B66" s="4" t="s">
        <v>40</v>
      </c>
      <c r="D66" s="4">
        <f>SUM(C2:C59)/D61</f>
        <v>1.7499999999999996</v>
      </c>
    </row>
    <row r="67" spans="2:4" x14ac:dyDescent="0.25">
      <c r="B67" s="4" t="s">
        <v>41</v>
      </c>
      <c r="D67" s="13">
        <f>D64-D65</f>
        <v>18.295739348370908</v>
      </c>
    </row>
    <row r="68" spans="2:4" x14ac:dyDescent="0.25">
      <c r="B68" s="4" t="s">
        <v>42</v>
      </c>
      <c r="D68" s="13">
        <f>D67/1</f>
        <v>18.295739348370908</v>
      </c>
    </row>
    <row r="69" spans="2:4" ht="18.75" x14ac:dyDescent="0.3">
      <c r="B69" s="14" t="s">
        <v>43</v>
      </c>
      <c r="D69" s="15">
        <v>25000</v>
      </c>
    </row>
    <row r="70" spans="2:4" ht="18.75" x14ac:dyDescent="0.3">
      <c r="B70" s="4" t="s">
        <v>44</v>
      </c>
      <c r="D70" s="16">
        <v>25000</v>
      </c>
    </row>
    <row r="71" spans="2:4" x14ac:dyDescent="0.25">
      <c r="B71" s="4" t="s">
        <v>45</v>
      </c>
      <c r="D71" s="10">
        <f>D70/100</f>
        <v>250</v>
      </c>
    </row>
    <row r="72" spans="2:4" x14ac:dyDescent="0.25">
      <c r="B72" s="17" t="s">
        <v>948</v>
      </c>
      <c r="D72" s="18">
        <f>D71*4</f>
        <v>1000</v>
      </c>
    </row>
    <row r="73" spans="2:4" x14ac:dyDescent="0.25">
      <c r="B73" s="4" t="s">
        <v>46</v>
      </c>
      <c r="D73" s="25">
        <f>SUM(G2:G59)</f>
        <v>14460</v>
      </c>
    </row>
    <row r="74" spans="2:4" x14ac:dyDescent="0.25">
      <c r="B74" s="19" t="s">
        <v>47</v>
      </c>
      <c r="C74" s="4">
        <f>D73/D70</f>
        <v>0.57840000000000003</v>
      </c>
      <c r="D74" s="38">
        <f>D73/D69*100</f>
        <v>57.84</v>
      </c>
    </row>
    <row r="75" spans="2:4" x14ac:dyDescent="0.25">
      <c r="B75" s="4"/>
      <c r="D75" s="38"/>
    </row>
    <row r="76" spans="2:4" x14ac:dyDescent="0.25">
      <c r="B76" s="4"/>
      <c r="D76" s="38"/>
    </row>
  </sheetData>
  <conditionalFormatting sqref="G34:G59 G2:G32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3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67" workbookViewId="0">
      <selection activeCell="O81" sqref="O8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48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2023-07-20T04:47:18Z</dcterms:modified>
</cp:coreProperties>
</file>