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janeiro" sheetId="5" r:id="rId1"/>
    <sheet name="fevereiro" sheetId="3" r:id="rId2"/>
    <sheet name="marco" sheetId="6" r:id="rId3"/>
    <sheet name="abril" sheetId="7" r:id="rId4"/>
    <sheet name="maio" sheetId="8" r:id="rId5"/>
    <sheet name="maioInvest" sheetId="9" r:id="rId6"/>
  </sheets>
  <calcPr calcId="152511"/>
</workbook>
</file>

<file path=xl/calcChain.xml><?xml version="1.0" encoding="utf-8"?>
<calcChain xmlns="http://schemas.openxmlformats.org/spreadsheetml/2006/main">
  <c r="D28" i="9" l="1"/>
  <c r="D16" i="9" l="1"/>
  <c r="D22" i="9" l="1"/>
  <c r="D21" i="9" s="1"/>
  <c r="F18" i="9" l="1"/>
  <c r="H18" i="9" s="1"/>
  <c r="H12" i="9"/>
  <c r="H19" i="9" l="1"/>
  <c r="H20" i="9"/>
  <c r="H21" i="9"/>
  <c r="H22" i="9"/>
  <c r="H26" i="9"/>
  <c r="H27" i="9"/>
  <c r="H28" i="9"/>
  <c r="H29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D27" i="9" l="1"/>
  <c r="H7" i="9" l="1"/>
  <c r="I7" i="9"/>
  <c r="H9" i="9"/>
  <c r="F30" i="9" s="1"/>
  <c r="H30" i="9" s="1"/>
  <c r="H5" i="9"/>
  <c r="I5" i="9" s="1"/>
  <c r="H10" i="9"/>
  <c r="D19" i="9"/>
  <c r="D20" i="9" s="1"/>
  <c r="D23" i="9" s="1"/>
  <c r="H4" i="9" l="1"/>
  <c r="I4" i="9" s="1"/>
  <c r="H6" i="9"/>
  <c r="I6" i="9" s="1"/>
  <c r="H3" i="9"/>
  <c r="I3" i="9" s="1"/>
  <c r="D29" i="9" s="1"/>
  <c r="H2" i="9"/>
  <c r="I2" i="9" s="1"/>
  <c r="H8" i="9"/>
  <c r="I8" i="9" s="1"/>
  <c r="F25" i="9"/>
  <c r="H25" i="9" s="1"/>
  <c r="G18" i="9"/>
  <c r="G19" i="9" s="1"/>
  <c r="G20" i="9" s="1"/>
  <c r="G21" i="9" s="1"/>
  <c r="G22" i="9" s="1"/>
  <c r="G23" i="9" l="1"/>
  <c r="F23" i="9"/>
  <c r="H23" i="9" s="1"/>
  <c r="F24" i="9"/>
  <c r="H24" i="9" s="1"/>
  <c r="D30" i="9"/>
  <c r="D24" i="9" s="1"/>
  <c r="G24" i="9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4" i="5"/>
  <c r="V4" i="5"/>
  <c r="U8" i="5" l="1"/>
  <c r="V8" i="5" s="1"/>
  <c r="U7" i="5"/>
  <c r="V7" i="5" s="1"/>
  <c r="U6" i="5"/>
  <c r="V6" i="5" s="1"/>
  <c r="U28" i="5" l="1"/>
  <c r="V28" i="5" s="1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5" i="5"/>
  <c r="V5" i="5" s="1"/>
  <c r="U3" i="5"/>
  <c r="V3" i="5" s="1"/>
  <c r="U2" i="5"/>
  <c r="V2" i="5" s="1"/>
</calcChain>
</file>

<file path=xl/sharedStrings.xml><?xml version="1.0" encoding="utf-8"?>
<sst xmlns="http://schemas.openxmlformats.org/spreadsheetml/2006/main" count="396" uniqueCount="156">
  <si>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</si>
  <si>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</si>
  <si>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</si>
  <si>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</si>
  <si>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</si>
  <si>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</si>
  <si>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</si>
  <si>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</si>
  <si>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</si>
  <si>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</si>
  <si>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</si>
  <si>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</si>
  <si>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</si>
  <si>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</si>
  <si>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</si>
  <si>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</si>
  <si>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</si>
  <si>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</si>
  <si>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</si>
  <si>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</si>
  <si>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</si>
  <si>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</si>
  <si>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</si>
  <si>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</si>
  <si>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</si>
  <si>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</si>
  <si>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</si>
  <si>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</si>
  <si>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</si>
  <si>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</si>
  <si>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</si>
  <si>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</si>
  <si>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</si>
  <si>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</si>
  <si>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</si>
  <si>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</si>
  <si>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</si>
  <si>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</si>
  <si>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</si>
  <si>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</si>
  <si>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 CHOLET vs RED STAR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</si>
  <si>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</si>
  <si>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</si>
  <si>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</si>
  <si>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</si>
  <si>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</si>
  <si>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</si>
  <si>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</si>
  <si>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</si>
  <si>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</si>
  <si>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</si>
  <si>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</si>
  <si>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</si>
  <si>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</si>
  <si>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</si>
  <si>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</si>
  <si>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</si>
  <si>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</si>
  <si>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</si>
  <si>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</si>
  <si>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</si>
  <si>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</si>
  <si>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</si>
  <si>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 MARITIMO vs ESTORIL</t>
  </si>
  <si>
    <t>PORTUGAL - LIGA PORTUGAL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</si>
  <si>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</si>
  <si>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</si>
  <si>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</si>
  <si>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</si>
  <si>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</si>
  <si>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</si>
  <si>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</si>
  <si>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     PISTOIESE vs GIANA ERMINIO</t>
  </si>
  <si>
    <t>ITALY - SERIE D - GROUP 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</si>
  <si>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</si>
  <si>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</si>
  <si>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</si>
  <si>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</si>
  <si>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</si>
  <si>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</si>
  <si>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</si>
  <si>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</si>
  <si>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</si>
  <si>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  ARZIGNANO vs PORDENONE</t>
  </si>
  <si>
    <t>ITALY - SERIE C - GROUP A</t>
  </si>
  <si>
    <t>2--1</t>
  </si>
  <si>
    <t>1--4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</si>
  <si>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</si>
  <si>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</si>
  <si>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</si>
  <si>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</si>
  <si>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</si>
  <si>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</si>
  <si>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</si>
  <si>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</si>
  <si>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</si>
  <si>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</si>
  <si>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</si>
  <si>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</si>
  <si>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</si>
  <si>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</si>
  <si>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</si>
  <si>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</si>
  <si>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</si>
  <si>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</si>
  <si>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</si>
  <si>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</si>
  <si>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</si>
  <si>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</si>
  <si>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</si>
  <si>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</si>
  <si>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</si>
  <si>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</si>
  <si>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</si>
  <si>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</si>
  <si>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</si>
  <si>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</si>
  <si>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</si>
  <si>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</si>
  <si>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</si>
  <si>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</si>
  <si>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</si>
  <si>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</si>
  <si>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</si>
  <si>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</si>
  <si>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</si>
  <si>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</si>
  <si>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</si>
  <si>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</si>
  <si>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</si>
  <si>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</si>
  <si>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</si>
  <si>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</si>
  <si>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</si>
  <si>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</si>
  <si>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</si>
  <si>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</si>
  <si>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</si>
  <si>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</si>
  <si>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</si>
  <si>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ASCOLI vs PISA</t>
  </si>
  <si>
    <t>primo</t>
  </si>
  <si>
    <t>GRIMSBY vs AFC WIMBLEDON</t>
  </si>
  <si>
    <t>STAKE BET PRIMO 3%</t>
  </si>
  <si>
    <t>SUDTIROL vs CITTADELLA</t>
  </si>
  <si>
    <t>  T. GUNMA vs MITO HOLLYHOCK</t>
  </si>
  <si>
    <t>JAPAN - J2 LEAGUE</t>
  </si>
  <si>
    <t> PARMA vs VENEZIA</t>
  </si>
  <si>
    <t>GENOA vs BARI</t>
  </si>
  <si>
    <t> CHIPPA UTD vs GOLDEN ARROWS</t>
  </si>
  <si>
    <t>void</t>
  </si>
  <si>
    <t>CENTRAL CORDOBA vs UNION SANTA FE</t>
  </si>
  <si>
    <t>DEPORTIVO MAIPU vs ALDOSIVI</t>
  </si>
  <si>
    <t>ARGENTINA - PRIMERA NACIONAL</t>
  </si>
  <si>
    <t>GANGWON vs POHANG STEELERS</t>
  </si>
  <si>
    <t>SOUTH KOREA - K LEAGUE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</si>
</sst>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maioInvest!$G$18:$G$48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2681.58</c:v>
                </c:pt>
                <c:pt idx="6">
                  <c:v>3004.41</c:v>
                </c:pt>
                <c:pt idx="7">
                  <c:v>3024.2999999999997</c:v>
                </c:pt>
                <c:pt idx="8">
                  <c:v>3024.2999999999997</c:v>
                </c:pt>
                <c:pt idx="9">
                  <c:v>3024.2999999999997</c:v>
                </c:pt>
                <c:pt idx="10">
                  <c:v>3024.2999999999997</c:v>
                </c:pt>
                <c:pt idx="11">
                  <c:v>3024.2999999999997</c:v>
                </c:pt>
                <c:pt idx="12">
                  <c:v>3024.2999999999997</c:v>
                </c:pt>
                <c:pt idx="13">
                  <c:v>3024.2999999999997</c:v>
                </c:pt>
                <c:pt idx="14">
                  <c:v>3024.2999999999997</c:v>
                </c:pt>
                <c:pt idx="15">
                  <c:v>3024.2999999999997</c:v>
                </c:pt>
                <c:pt idx="16">
                  <c:v>3024.2999999999997</c:v>
                </c:pt>
                <c:pt idx="17">
                  <c:v>3024.2999999999997</c:v>
                </c:pt>
                <c:pt idx="18">
                  <c:v>3024.2999999999997</c:v>
                </c:pt>
                <c:pt idx="19">
                  <c:v>3024.2999999999997</c:v>
                </c:pt>
                <c:pt idx="20">
                  <c:v>3024.2999999999997</c:v>
                </c:pt>
                <c:pt idx="21">
                  <c:v>3024.2999999999997</c:v>
                </c:pt>
                <c:pt idx="22">
                  <c:v>3024.2999999999997</c:v>
                </c:pt>
                <c:pt idx="23">
                  <c:v>3024.2999999999997</c:v>
                </c:pt>
                <c:pt idx="24">
                  <c:v>3024.2999999999997</c:v>
                </c:pt>
                <c:pt idx="25">
                  <c:v>3024.2999999999997</c:v>
                </c:pt>
                <c:pt idx="26">
                  <c:v>3024.2999999999997</c:v>
                </c:pt>
                <c:pt idx="27">
                  <c:v>3024.2999999999997</c:v>
                </c:pt>
                <c:pt idx="28">
                  <c:v>3024.2999999999997</c:v>
                </c:pt>
                <c:pt idx="29">
                  <c:v>3024.2999999999997</c:v>
                </c:pt>
                <c:pt idx="30">
                  <c:v>3024.2999999999997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0064"/>
        <c:axId val="267787176"/>
      </c:scatterChart>
      <c:valAx>
        <c:axId val="20734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7787176"/>
        <c:crosses val="autoZero"/>
        <c:crossBetween val="midCat"/>
      </c:valAx>
      <c:valAx>
        <c:axId val="2677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34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30</xdr:row>
      <xdr:rowOff>52387</xdr:rowOff>
    </xdr:from>
    <xdr:to>
      <xdr:col>4</xdr:col>
      <xdr:colOff>619125</xdr:colOff>
      <xdr:row>44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A8" sqref="A8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85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44932</v>
      </c>
      <c r="B3" s="2" t="s">
        <v>40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86</v>
      </c>
      <c r="R3" s="1">
        <v>22</v>
      </c>
      <c r="S3" s="2" t="s">
        <v>41</v>
      </c>
      <c r="T3" s="1">
        <v>1</v>
      </c>
      <c r="U3" s="1">
        <f t="shared" ref="U3:U28" si="0">T3*100</f>
        <v>100</v>
      </c>
      <c r="V3" s="1">
        <f t="shared" ref="V3:V28" si="1">U3-100</f>
        <v>0</v>
      </c>
    </row>
    <row r="4" spans="1:22" x14ac:dyDescent="0.25">
      <c r="A4" s="9">
        <v>44934</v>
      </c>
      <c r="B4" s="2" t="s">
        <v>42</v>
      </c>
      <c r="F4" s="13"/>
      <c r="G4" s="13"/>
      <c r="H4" s="13"/>
      <c r="L4" s="13"/>
      <c r="M4" s="13"/>
      <c r="N4" s="13"/>
      <c r="O4" s="14" t="s">
        <v>16</v>
      </c>
      <c r="P4" s="22"/>
      <c r="Q4" s="1" t="s">
        <v>87</v>
      </c>
      <c r="R4" s="1">
        <v>23</v>
      </c>
      <c r="S4" s="2" t="s">
        <v>43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44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89</v>
      </c>
      <c r="R5" s="1">
        <v>17</v>
      </c>
      <c r="S5" s="2" t="s">
        <v>26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51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88</v>
      </c>
      <c r="R6" s="1">
        <v>23</v>
      </c>
      <c r="S6" s="2" t="s">
        <v>52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16</v>
      </c>
      <c r="P7" s="23"/>
      <c r="Q7" s="7" t="s">
        <v>90</v>
      </c>
      <c r="R7" s="1">
        <v>16</v>
      </c>
      <c r="S7" s="2" t="s">
        <v>26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44940</v>
      </c>
      <c r="B8" s="2" t="s">
        <v>54</v>
      </c>
      <c r="F8" s="13"/>
      <c r="G8" s="13"/>
      <c r="H8" s="13"/>
      <c r="L8" s="13"/>
      <c r="M8" s="13"/>
      <c r="N8" s="13"/>
      <c r="O8" s="14" t="s">
        <v>22</v>
      </c>
      <c r="P8" s="23"/>
      <c r="Q8" s="7" t="s">
        <v>88</v>
      </c>
      <c r="R8" s="1">
        <v>24</v>
      </c>
      <c r="S8" s="2" t="s">
        <v>55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9">
        <v>44941</v>
      </c>
      <c r="B9" s="2" t="s">
        <v>45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91</v>
      </c>
      <c r="R9" s="1">
        <v>15</v>
      </c>
      <c r="S9" s="2" t="s">
        <v>46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47</v>
      </c>
      <c r="F10" s="13"/>
      <c r="G10" s="13"/>
      <c r="H10" s="13"/>
      <c r="L10" s="13"/>
      <c r="M10" s="13"/>
      <c r="N10" s="13"/>
      <c r="O10" s="14" t="s">
        <v>16</v>
      </c>
      <c r="P10" s="23"/>
      <c r="Q10" s="7" t="s">
        <v>87</v>
      </c>
      <c r="R10" s="1">
        <v>16</v>
      </c>
      <c r="S10" s="2" t="s">
        <v>48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44941</v>
      </c>
      <c r="B11" s="2" t="s">
        <v>49</v>
      </c>
      <c r="F11" s="13"/>
      <c r="G11" s="13"/>
      <c r="H11" s="13"/>
      <c r="L11" s="13"/>
      <c r="M11" s="13"/>
      <c r="N11" s="13"/>
      <c r="O11" s="14" t="s">
        <v>22</v>
      </c>
      <c r="P11" s="23"/>
      <c r="Q11" s="7" t="s">
        <v>87</v>
      </c>
      <c r="R11" s="1">
        <v>22</v>
      </c>
      <c r="S11" s="2" t="s">
        <v>50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91</v>
      </c>
      <c r="R12" s="1">
        <v>17</v>
      </c>
      <c r="S12" s="2" t="s">
        <v>41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44946</v>
      </c>
      <c r="B13" s="2" t="s">
        <v>57</v>
      </c>
      <c r="F13" s="13"/>
      <c r="G13" s="13"/>
      <c r="H13" s="13"/>
      <c r="L13" s="13"/>
      <c r="M13" s="13"/>
      <c r="N13" s="13"/>
      <c r="O13" s="14" t="s">
        <v>16</v>
      </c>
      <c r="P13" s="23"/>
      <c r="Q13" s="7" t="s">
        <v>34</v>
      </c>
      <c r="R13" s="1">
        <v>15</v>
      </c>
      <c r="S13" s="2" t="s">
        <v>41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/>
      <c r="R14" s="1">
        <v>15</v>
      </c>
      <c r="S14" s="2" t="s">
        <v>55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44947</v>
      </c>
      <c r="B15" s="2" t="s">
        <v>59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 t="s">
        <v>91</v>
      </c>
      <c r="R15" s="1">
        <v>17</v>
      </c>
      <c r="S15" s="2" t="s">
        <v>46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44948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 t="s">
        <v>91</v>
      </c>
      <c r="R16" s="1">
        <v>22</v>
      </c>
      <c r="S16" s="2" t="s">
        <v>64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44948</v>
      </c>
      <c r="B17" s="2" t="s">
        <v>65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/>
      <c r="R17" s="1">
        <v>18</v>
      </c>
      <c r="S17" s="2" t="s">
        <v>50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9">
        <v>44951</v>
      </c>
      <c r="B18" s="2" t="s">
        <v>66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/>
      <c r="R18" s="1">
        <v>25</v>
      </c>
      <c r="S18" s="2" t="s">
        <v>43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9">
        <v>44954</v>
      </c>
      <c r="B19" s="2" t="s">
        <v>67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88</v>
      </c>
      <c r="R19" s="1">
        <v>21</v>
      </c>
      <c r="S19" s="2" t="s">
        <v>46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44954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87</v>
      </c>
      <c r="R20" s="1">
        <v>22</v>
      </c>
      <c r="S20" s="2" t="s">
        <v>20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44954</v>
      </c>
      <c r="B21" s="2" t="s">
        <v>69</v>
      </c>
      <c r="F21" s="13"/>
      <c r="G21" s="13"/>
      <c r="H21" s="13"/>
      <c r="L21" s="13"/>
      <c r="M21" s="13"/>
      <c r="N21" s="13"/>
      <c r="O21" s="14" t="s">
        <v>22</v>
      </c>
      <c r="P21" s="23"/>
      <c r="Q21" s="7" t="s">
        <v>32</v>
      </c>
      <c r="R21" s="1">
        <v>25</v>
      </c>
      <c r="S21" s="2" t="s">
        <v>70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71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91</v>
      </c>
      <c r="R22" s="1">
        <v>15</v>
      </c>
      <c r="S22" s="2" t="s">
        <v>43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44955</v>
      </c>
      <c r="B23" s="2" t="s">
        <v>72</v>
      </c>
      <c r="F23" s="13"/>
      <c r="G23" s="13"/>
      <c r="H23" s="13"/>
      <c r="L23" s="13"/>
      <c r="M23" s="13"/>
      <c r="N23" s="13"/>
      <c r="O23" s="14" t="s">
        <v>16</v>
      </c>
      <c r="P23" s="23"/>
      <c r="Q23" s="7" t="s">
        <v>32</v>
      </c>
      <c r="R23" s="1">
        <v>17</v>
      </c>
      <c r="S23" s="2" t="s">
        <v>73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A24" s="9">
        <v>44955</v>
      </c>
      <c r="B24" s="2" t="s">
        <v>74</v>
      </c>
      <c r="F24" s="13"/>
      <c r="G24" s="13"/>
      <c r="H24" s="13"/>
      <c r="L24" s="13"/>
      <c r="M24" s="13"/>
      <c r="N24" s="13"/>
      <c r="O24" s="14" t="s">
        <v>16</v>
      </c>
      <c r="P24" s="23"/>
      <c r="Q24" s="7" t="s">
        <v>32</v>
      </c>
      <c r="R24" s="1">
        <v>19</v>
      </c>
      <c r="S24" s="2" t="s">
        <v>43</v>
      </c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A25" s="9">
        <v>44955</v>
      </c>
      <c r="B25" s="2" t="s">
        <v>75</v>
      </c>
      <c r="F25" s="13"/>
      <c r="G25" s="13"/>
      <c r="H25" s="13"/>
      <c r="L25" s="13"/>
      <c r="M25" s="13"/>
      <c r="N25" s="13"/>
      <c r="O25" s="14" t="s">
        <v>22</v>
      </c>
      <c r="P25" s="23"/>
      <c r="Q25" s="7" t="s">
        <v>92</v>
      </c>
      <c r="R25" s="1">
        <v>19</v>
      </c>
      <c r="S25" s="2" t="s">
        <v>43</v>
      </c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A26" s="9">
        <v>44957</v>
      </c>
      <c r="B26" s="2" t="s">
        <v>76</v>
      </c>
      <c r="F26" s="13"/>
      <c r="G26" s="13"/>
      <c r="H26" s="13"/>
      <c r="L26" s="13"/>
      <c r="M26" s="13"/>
      <c r="N26" s="13"/>
      <c r="O26" s="14" t="s">
        <v>22</v>
      </c>
      <c r="P26" s="23"/>
      <c r="Q26" s="7"/>
      <c r="R26" s="1">
        <v>15</v>
      </c>
      <c r="S26" s="2" t="s">
        <v>55</v>
      </c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7"/>
      <c r="Q27" s="7"/>
      <c r="R27" s="1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7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</sheetData>
  <conditionalFormatting sqref="P1:P28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2" t="s">
        <v>77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61</v>
      </c>
      <c r="R2" s="1">
        <v>16</v>
      </c>
      <c r="S2" s="2" t="s">
        <v>78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79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46</v>
      </c>
      <c r="T3" s="1">
        <v>1</v>
      </c>
      <c r="U3" s="1">
        <f t="shared" ref="U3:U30" si="0">T3*100</f>
        <v>100</v>
      </c>
      <c r="V3" s="1">
        <f t="shared" ref="V3:V30" si="1">U3-100</f>
        <v>0</v>
      </c>
    </row>
    <row r="4" spans="1:22" x14ac:dyDescent="0.25">
      <c r="A4" s="4">
        <v>44961</v>
      </c>
      <c r="B4" s="25" t="s">
        <v>80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50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81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88</v>
      </c>
      <c r="R5" s="1">
        <v>18</v>
      </c>
      <c r="S5" s="2" t="s">
        <v>82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>
        <v>44962</v>
      </c>
      <c r="B6" s="2" t="s">
        <v>83</v>
      </c>
      <c r="F6" s="13"/>
      <c r="G6" s="13"/>
      <c r="H6" s="13"/>
      <c r="L6" s="13"/>
      <c r="M6" s="13"/>
      <c r="N6" s="13"/>
      <c r="O6" s="14" t="s">
        <v>22</v>
      </c>
      <c r="P6" s="23"/>
      <c r="Q6" s="7" t="s">
        <v>34</v>
      </c>
      <c r="R6" s="1">
        <v>24</v>
      </c>
      <c r="S6" s="2" t="s">
        <v>84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3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2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3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2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3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2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4"/>
      <c r="B22" s="3"/>
      <c r="F22" s="13"/>
      <c r="G22" s="13"/>
      <c r="H22" s="13"/>
      <c r="L22" s="13"/>
      <c r="M22" s="13"/>
      <c r="N22" s="13"/>
      <c r="O22" s="14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S28" s="2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  <row r="30" spans="1:22" x14ac:dyDescent="0.25">
      <c r="P30" s="23"/>
      <c r="Q30" s="7"/>
      <c r="R30" s="1"/>
      <c r="T30" s="1">
        <v>1</v>
      </c>
      <c r="U30" s="1">
        <f t="shared" si="0"/>
        <v>100</v>
      </c>
      <c r="V30" s="1">
        <f t="shared" si="1"/>
        <v>0</v>
      </c>
    </row>
  </sheetData>
  <conditionalFormatting sqref="P1:P30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A17" workbookViewId="0">
      <selection activeCell="A20" sqref="A20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/>
      <c r="D2" s="5"/>
      <c r="E2" s="5"/>
      <c r="F2" s="17">
        <v>2.38</v>
      </c>
      <c r="G2" s="17">
        <v>3.08</v>
      </c>
      <c r="H2" s="17">
        <v>3.53</v>
      </c>
      <c r="I2" s="5"/>
      <c r="J2" s="5"/>
      <c r="K2" s="5"/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/>
      <c r="D3" s="5"/>
      <c r="E3" s="5"/>
      <c r="F3" s="17"/>
      <c r="G3" s="17"/>
      <c r="H3" s="17"/>
      <c r="I3" s="5"/>
      <c r="J3" s="5"/>
      <c r="K3" s="5"/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60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124</v>
      </c>
      <c r="Q4" s="1" t="s">
        <v>61</v>
      </c>
      <c r="R4" s="1">
        <v>26</v>
      </c>
      <c r="S4" s="2" t="s">
        <v>62</v>
      </c>
      <c r="T4" s="1">
        <v>1.75</v>
      </c>
    </row>
    <row r="5" spans="1:20" x14ac:dyDescent="0.25">
      <c r="A5" s="4">
        <v>45052</v>
      </c>
      <c r="B5" s="2" t="s">
        <v>108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110</v>
      </c>
      <c r="Q5" s="7" t="s">
        <v>91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107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109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116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111</v>
      </c>
      <c r="T7" s="1">
        <v>1.68</v>
      </c>
    </row>
    <row r="8" spans="1:20" x14ac:dyDescent="0.25">
      <c r="A8" s="4">
        <v>45053</v>
      </c>
      <c r="B8" s="2" t="s">
        <v>117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124</v>
      </c>
      <c r="Q8" s="7"/>
      <c r="R8" s="1">
        <v>26</v>
      </c>
      <c r="S8" s="2" t="s">
        <v>112</v>
      </c>
      <c r="T8" s="1">
        <v>1.73</v>
      </c>
    </row>
    <row r="9" spans="1:20" x14ac:dyDescent="0.25">
      <c r="A9" s="4">
        <v>45053</v>
      </c>
      <c r="B9" s="2" t="s">
        <v>118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109</v>
      </c>
      <c r="Q9" s="7"/>
      <c r="R9" s="1">
        <v>21</v>
      </c>
      <c r="S9" s="2" t="s">
        <v>112</v>
      </c>
    </row>
    <row r="10" spans="1:20" x14ac:dyDescent="0.25">
      <c r="A10" s="4">
        <v>45053</v>
      </c>
      <c r="B10" s="2" t="s">
        <v>119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124</v>
      </c>
      <c r="Q10" s="7"/>
      <c r="R10" s="1">
        <v>25</v>
      </c>
      <c r="S10" s="2" t="s">
        <v>113</v>
      </c>
      <c r="T10" s="1">
        <v>1.7</v>
      </c>
    </row>
    <row r="11" spans="1:20" x14ac:dyDescent="0.25">
      <c r="A11" s="4">
        <v>45053</v>
      </c>
      <c r="B11" s="2" t="s">
        <v>120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109</v>
      </c>
      <c r="Q11" s="7"/>
      <c r="R11" s="1">
        <v>18</v>
      </c>
      <c r="S11" s="2" t="s">
        <v>114</v>
      </c>
    </row>
    <row r="12" spans="1:20" x14ac:dyDescent="0.25">
      <c r="A12" s="4">
        <v>45053</v>
      </c>
      <c r="B12" s="2" t="s">
        <v>121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109</v>
      </c>
      <c r="Q12" s="7"/>
      <c r="R12" s="1">
        <v>26</v>
      </c>
      <c r="S12" s="2" t="s">
        <v>115</v>
      </c>
    </row>
    <row r="13" spans="1:20" x14ac:dyDescent="0.25">
      <c r="A13" s="4">
        <v>45054</v>
      </c>
      <c r="B13" s="2" t="s">
        <v>133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109</v>
      </c>
      <c r="Q13" s="7"/>
      <c r="R13" s="1">
        <v>20</v>
      </c>
      <c r="S13" s="2" t="s">
        <v>52</v>
      </c>
    </row>
    <row r="14" spans="1:20" x14ac:dyDescent="0.25">
      <c r="A14" s="4">
        <v>45054</v>
      </c>
      <c r="B14" s="2" t="s">
        <v>122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124</v>
      </c>
      <c r="Q14" s="7"/>
      <c r="R14" s="1">
        <v>15</v>
      </c>
      <c r="S14" s="2" t="s">
        <v>55</v>
      </c>
      <c r="T14" s="1">
        <v>1.75</v>
      </c>
    </row>
    <row r="15" spans="1:20" x14ac:dyDescent="0.25">
      <c r="A15" s="4">
        <v>45054</v>
      </c>
      <c r="B15" s="2" t="s">
        <v>123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109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132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124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137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109</v>
      </c>
      <c r="Q17" s="7"/>
      <c r="R17" s="1">
        <v>16</v>
      </c>
      <c r="S17" s="2" t="s">
        <v>43</v>
      </c>
    </row>
    <row r="18" spans="1:20" x14ac:dyDescent="0.25">
      <c r="A18" s="4">
        <v>45059</v>
      </c>
      <c r="B18" s="2" t="s">
        <v>144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110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135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109</v>
      </c>
      <c r="Q19" s="7"/>
      <c r="R19" s="1">
        <v>19</v>
      </c>
      <c r="S19" s="2" t="s">
        <v>136</v>
      </c>
    </row>
    <row r="20" spans="1:20" x14ac:dyDescent="0.25">
      <c r="A20" s="4">
        <v>45063</v>
      </c>
      <c r="B20" s="2" t="s">
        <v>145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/>
      <c r="Q20" s="7"/>
      <c r="R20" s="1">
        <v>20</v>
      </c>
      <c r="S20" s="2" t="s">
        <v>146</v>
      </c>
    </row>
    <row r="21" spans="1:20" x14ac:dyDescent="0.25">
      <c r="A21" s="4">
        <v>45065</v>
      </c>
      <c r="B21" s="2" t="s">
        <v>147</v>
      </c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 t="s">
        <v>22</v>
      </c>
      <c r="P21" s="23"/>
      <c r="Q21" s="7"/>
      <c r="R21" s="1">
        <v>23</v>
      </c>
      <c r="S21" s="2" t="s">
        <v>20</v>
      </c>
    </row>
    <row r="22" spans="1:20" x14ac:dyDescent="0.25">
      <c r="A22" s="4">
        <v>45065</v>
      </c>
      <c r="B22" s="2" t="s">
        <v>148</v>
      </c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 t="s">
        <v>22</v>
      </c>
      <c r="P22" s="23"/>
      <c r="Q22" s="7"/>
      <c r="R22" s="1">
        <v>21</v>
      </c>
      <c r="S22" s="2" t="s">
        <v>20</v>
      </c>
    </row>
    <row r="23" spans="1:20" x14ac:dyDescent="0.25">
      <c r="A23" s="4">
        <v>45066</v>
      </c>
      <c r="B23" s="2" t="s">
        <v>149</v>
      </c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 t="s">
        <v>22</v>
      </c>
      <c r="P23" s="23"/>
      <c r="Q23" s="7"/>
      <c r="R23" s="1">
        <v>26</v>
      </c>
      <c r="S23" s="2" t="s">
        <v>43</v>
      </c>
    </row>
    <row r="24" spans="1:20" x14ac:dyDescent="0.25">
      <c r="A24" s="9">
        <v>45066</v>
      </c>
      <c r="B24" s="2" t="s">
        <v>151</v>
      </c>
      <c r="C24" s="1"/>
      <c r="D24" s="1"/>
      <c r="E24" s="1"/>
      <c r="F24" s="13"/>
      <c r="G24" s="13"/>
      <c r="H24" s="13"/>
      <c r="I24" s="1"/>
      <c r="J24" s="1"/>
      <c r="K24" s="1"/>
      <c r="L24" s="13"/>
      <c r="M24" s="13"/>
      <c r="N24" s="13"/>
      <c r="O24" s="14" t="s">
        <v>22</v>
      </c>
      <c r="P24" s="23"/>
      <c r="Q24" s="7"/>
      <c r="R24" s="1">
        <v>23</v>
      </c>
      <c r="S24" s="2" t="s">
        <v>21</v>
      </c>
    </row>
    <row r="25" spans="1:20" x14ac:dyDescent="0.25">
      <c r="A25" s="4">
        <v>45065</v>
      </c>
      <c r="B25" s="2" t="s">
        <v>152</v>
      </c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 t="s">
        <v>22</v>
      </c>
      <c r="P25" s="23"/>
      <c r="Q25" s="7"/>
      <c r="R25" s="1">
        <v>15</v>
      </c>
      <c r="S25" s="2" t="s">
        <v>153</v>
      </c>
    </row>
    <row r="26" spans="1:20" x14ac:dyDescent="0.25">
      <c r="A26" s="4">
        <v>45067</v>
      </c>
      <c r="B26" s="2" t="s">
        <v>154</v>
      </c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 t="s">
        <v>16</v>
      </c>
      <c r="P26" s="23"/>
      <c r="Q26" s="7"/>
      <c r="R26" s="1">
        <v>25</v>
      </c>
      <c r="S26" s="2" t="s">
        <v>155</v>
      </c>
    </row>
    <row r="27" spans="1:20" x14ac:dyDescent="0.25">
      <c r="A27" s="4"/>
      <c r="B27" s="2"/>
      <c r="C27" s="1"/>
      <c r="D27" s="1"/>
      <c r="E27" s="1"/>
      <c r="F27" s="13"/>
      <c r="G27" s="13"/>
      <c r="H27" s="13"/>
      <c r="I27" s="1"/>
      <c r="J27" s="1"/>
      <c r="K27" s="1"/>
      <c r="L27" s="13"/>
      <c r="M27" s="13"/>
      <c r="N27" s="13"/>
      <c r="O27" s="14"/>
      <c r="P27" s="23"/>
      <c r="Q27" s="7"/>
    </row>
    <row r="29" spans="1:20" x14ac:dyDescent="0.25">
      <c r="Q29" s="1"/>
      <c r="S29" s="1"/>
    </row>
    <row r="30" spans="1:20" x14ac:dyDescent="0.25">
      <c r="Q30" s="1"/>
      <c r="S30" s="27"/>
    </row>
    <row r="31" spans="1:20" x14ac:dyDescent="0.25">
      <c r="Q31" s="1"/>
      <c r="S31" s="30"/>
    </row>
    <row r="32" spans="1:20" x14ac:dyDescent="0.25">
      <c r="Q32" s="1"/>
      <c r="S32" s="1"/>
    </row>
    <row r="33" spans="17:19" x14ac:dyDescent="0.25">
      <c r="Q33" s="1"/>
      <c r="S33" s="1"/>
    </row>
    <row r="34" spans="17:19" x14ac:dyDescent="0.25">
      <c r="Q34" s="1"/>
      <c r="S34" s="1"/>
    </row>
    <row r="35" spans="17:19" x14ac:dyDescent="0.25">
      <c r="Q35" s="1"/>
      <c r="S35" s="30"/>
    </row>
    <row r="36" spans="17:19" x14ac:dyDescent="0.25">
      <c r="Q36" s="7"/>
      <c r="R36" s="7"/>
      <c r="S36" s="45"/>
    </row>
    <row r="37" spans="17:19" x14ac:dyDescent="0.25">
      <c r="Q37" s="7"/>
      <c r="R37" s="7"/>
      <c r="S37" s="45"/>
    </row>
    <row r="38" spans="17:19" ht="18.75" x14ac:dyDescent="0.3">
      <c r="Q38" s="7"/>
      <c r="R38" s="7"/>
      <c r="S38" s="46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47"/>
    </row>
    <row r="42" spans="17:19" x14ac:dyDescent="0.25">
      <c r="Q42" s="7"/>
      <c r="R42" s="7"/>
      <c r="S42" s="47"/>
    </row>
    <row r="43" spans="17:19" x14ac:dyDescent="0.25">
      <c r="Q43" s="7"/>
      <c r="R43" s="7"/>
      <c r="S43" s="7"/>
    </row>
    <row r="44" spans="17:19" x14ac:dyDescent="0.25">
      <c r="Q44" s="1"/>
      <c r="S44" s="32"/>
    </row>
    <row r="45" spans="17:19" x14ac:dyDescent="0.25">
      <c r="Q45" s="1"/>
      <c r="S45" s="32"/>
    </row>
    <row r="46" spans="17:19" x14ac:dyDescent="0.25">
      <c r="Q46" s="34"/>
      <c r="S46" s="1"/>
    </row>
    <row r="47" spans="17:19" x14ac:dyDescent="0.25">
      <c r="Q47" s="34"/>
      <c r="S47" s="1"/>
    </row>
    <row r="48" spans="17:19" x14ac:dyDescent="0.25">
      <c r="Q48" s="34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  <row r="59" spans="17:19" x14ac:dyDescent="0.25">
      <c r="Q59" s="1"/>
      <c r="S59" s="1"/>
    </row>
    <row r="60" spans="17:19" x14ac:dyDescent="0.25">
      <c r="Q60" s="1"/>
      <c r="S60" s="1"/>
    </row>
  </sheetData>
  <conditionalFormatting sqref="P1:P1048576">
    <cfRule type="cellIs" dxfId="7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5" workbookViewId="0">
      <selection activeCell="I7" sqref="I7"/>
    </sheetView>
  </sheetViews>
  <sheetFormatPr defaultRowHeight="15" x14ac:dyDescent="0.25"/>
  <cols>
    <col min="1" max="1" width="10.7109375" bestFit="1" customWidth="1"/>
    <col min="2" max="2" width="27.710937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1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125</v>
      </c>
      <c r="F1" s="35" t="s">
        <v>126</v>
      </c>
      <c r="G1" s="44" t="s">
        <v>131</v>
      </c>
      <c r="H1" s="35" t="s">
        <v>37</v>
      </c>
      <c r="I1" s="35" t="s">
        <v>38</v>
      </c>
      <c r="J1" s="35" t="s">
        <v>33</v>
      </c>
    </row>
    <row r="2" spans="1:11" x14ac:dyDescent="0.25">
      <c r="A2" s="6">
        <v>45049</v>
      </c>
      <c r="B2" s="2" t="s">
        <v>60</v>
      </c>
      <c r="C2" s="37">
        <v>1.75</v>
      </c>
      <c r="D2" s="38">
        <v>26</v>
      </c>
      <c r="E2" s="1" t="s">
        <v>127</v>
      </c>
      <c r="F2" s="40" t="s">
        <v>124</v>
      </c>
      <c r="G2" s="30" t="s">
        <v>130</v>
      </c>
      <c r="H2" s="32">
        <f t="shared" ref="H2:H10" si="0">C2*D$28</f>
        <v>267.75</v>
      </c>
      <c r="I2" s="32">
        <f>IF(G2="halfred",-(D$28/2),H2-D$28)</f>
        <v>114.75</v>
      </c>
      <c r="J2" s="30" t="s">
        <v>61</v>
      </c>
    </row>
    <row r="3" spans="1:11" x14ac:dyDescent="0.25">
      <c r="A3" s="4">
        <v>45052</v>
      </c>
      <c r="B3" s="2" t="s">
        <v>108</v>
      </c>
      <c r="C3" s="37">
        <v>1.86</v>
      </c>
      <c r="D3" s="38">
        <v>22</v>
      </c>
      <c r="E3" s="1" t="s">
        <v>128</v>
      </c>
      <c r="F3" s="40" t="s">
        <v>110</v>
      </c>
      <c r="G3" s="30" t="s">
        <v>130</v>
      </c>
      <c r="H3" s="32">
        <f t="shared" si="0"/>
        <v>284.58000000000004</v>
      </c>
      <c r="I3" s="32">
        <f t="shared" ref="I3:I8" si="1">IF(G3="halfred",-(D$28/2),H3-D$28)</f>
        <v>131.58000000000004</v>
      </c>
      <c r="J3" s="30" t="s">
        <v>91</v>
      </c>
    </row>
    <row r="4" spans="1:11" x14ac:dyDescent="0.25">
      <c r="A4" s="4">
        <v>45053</v>
      </c>
      <c r="B4" s="2" t="s">
        <v>116</v>
      </c>
      <c r="C4" s="37">
        <v>1.68</v>
      </c>
      <c r="D4" s="38">
        <v>24</v>
      </c>
      <c r="E4" s="1" t="s">
        <v>128</v>
      </c>
      <c r="F4" s="40" t="s">
        <v>12</v>
      </c>
      <c r="G4" s="30" t="s">
        <v>130</v>
      </c>
      <c r="H4" s="32">
        <f t="shared" si="0"/>
        <v>257.03999999999996</v>
      </c>
      <c r="I4" s="32">
        <f t="shared" si="1"/>
        <v>104.03999999999996</v>
      </c>
      <c r="J4" s="30" t="s">
        <v>32</v>
      </c>
    </row>
    <row r="5" spans="1:11" x14ac:dyDescent="0.25">
      <c r="A5" s="4">
        <v>45053</v>
      </c>
      <c r="B5" s="2" t="s">
        <v>119</v>
      </c>
      <c r="C5" s="42">
        <v>1.7</v>
      </c>
      <c r="D5" s="38">
        <v>25</v>
      </c>
      <c r="E5" s="1" t="s">
        <v>128</v>
      </c>
      <c r="F5" s="40" t="s">
        <v>124</v>
      </c>
      <c r="G5" s="30" t="s">
        <v>130</v>
      </c>
      <c r="H5" s="32">
        <f t="shared" si="0"/>
        <v>260.09999999999997</v>
      </c>
      <c r="I5" s="32">
        <f t="shared" si="1"/>
        <v>107.09999999999997</v>
      </c>
      <c r="J5" s="30" t="s">
        <v>85</v>
      </c>
    </row>
    <row r="6" spans="1:11" x14ac:dyDescent="0.25">
      <c r="A6" s="4">
        <v>45053</v>
      </c>
      <c r="B6" s="2" t="s">
        <v>117</v>
      </c>
      <c r="C6" s="42">
        <v>1.73</v>
      </c>
      <c r="D6" s="38">
        <v>26</v>
      </c>
      <c r="E6" s="1" t="s">
        <v>127</v>
      </c>
      <c r="F6" s="40" t="s">
        <v>124</v>
      </c>
      <c r="G6" s="30" t="s">
        <v>130</v>
      </c>
      <c r="H6" s="32">
        <f t="shared" si="0"/>
        <v>264.69</v>
      </c>
      <c r="I6" s="32">
        <f t="shared" si="1"/>
        <v>111.69</v>
      </c>
      <c r="J6" s="30" t="s">
        <v>134</v>
      </c>
    </row>
    <row r="7" spans="1:11" x14ac:dyDescent="0.25">
      <c r="A7" s="4">
        <v>45054</v>
      </c>
      <c r="B7" s="2" t="s">
        <v>133</v>
      </c>
      <c r="C7" s="42">
        <v>1.75</v>
      </c>
      <c r="D7" s="38">
        <v>15</v>
      </c>
      <c r="E7" s="1" t="s">
        <v>128</v>
      </c>
      <c r="F7" s="39" t="s">
        <v>124</v>
      </c>
      <c r="G7" s="27" t="s">
        <v>138</v>
      </c>
      <c r="H7" s="32">
        <f>C7*D$28</f>
        <v>267.75</v>
      </c>
      <c r="I7" s="32">
        <f t="shared" si="1"/>
        <v>-76.5</v>
      </c>
      <c r="J7" s="27" t="s">
        <v>32</v>
      </c>
    </row>
    <row r="8" spans="1:11" x14ac:dyDescent="0.25">
      <c r="A8" s="4">
        <v>45054</v>
      </c>
      <c r="B8" s="2" t="s">
        <v>132</v>
      </c>
      <c r="C8" s="42">
        <v>1.63</v>
      </c>
      <c r="D8" s="38">
        <v>21</v>
      </c>
      <c r="E8" s="1" t="s">
        <v>128</v>
      </c>
      <c r="F8" s="40" t="s">
        <v>124</v>
      </c>
      <c r="G8" s="30" t="s">
        <v>130</v>
      </c>
      <c r="H8" s="32">
        <f t="shared" si="0"/>
        <v>249.39</v>
      </c>
      <c r="I8" s="32">
        <f t="shared" si="1"/>
        <v>96.389999999999986</v>
      </c>
      <c r="J8" s="30" t="s">
        <v>139</v>
      </c>
    </row>
    <row r="9" spans="1:11" x14ac:dyDescent="0.25">
      <c r="A9" s="4">
        <v>45059</v>
      </c>
      <c r="B9" s="2" t="s">
        <v>144</v>
      </c>
      <c r="C9" s="42">
        <v>1.96</v>
      </c>
      <c r="D9" s="38">
        <v>20</v>
      </c>
      <c r="E9" s="1" t="s">
        <v>127</v>
      </c>
      <c r="F9" s="58" t="s">
        <v>110</v>
      </c>
      <c r="G9" s="57" t="s">
        <v>150</v>
      </c>
      <c r="H9" s="32">
        <f t="shared" si="0"/>
        <v>299.88</v>
      </c>
      <c r="I9" s="32">
        <v>0</v>
      </c>
      <c r="J9" s="57" t="s">
        <v>32</v>
      </c>
    </row>
    <row r="10" spans="1:11" x14ac:dyDescent="0.25">
      <c r="A10" s="4"/>
      <c r="B10" s="3"/>
      <c r="C10" s="42"/>
      <c r="D10" s="38"/>
      <c r="E10" s="1"/>
      <c r="F10" s="43"/>
      <c r="H10" s="32">
        <f t="shared" si="0"/>
        <v>0</v>
      </c>
      <c r="I10" s="32"/>
      <c r="J10" s="1"/>
    </row>
    <row r="11" spans="1:11" x14ac:dyDescent="0.25">
      <c r="A11" s="49">
        <v>45047</v>
      </c>
      <c r="B11" s="50" t="s">
        <v>140</v>
      </c>
      <c r="C11" s="51">
        <v>2.61</v>
      </c>
      <c r="D11" s="52">
        <v>13</v>
      </c>
      <c r="E11" s="14" t="s">
        <v>141</v>
      </c>
      <c r="F11" s="53" t="s">
        <v>4</v>
      </c>
      <c r="G11" s="54">
        <v>0</v>
      </c>
      <c r="H11" s="54">
        <v>0</v>
      </c>
      <c r="I11" s="55">
        <v>0</v>
      </c>
      <c r="J11" s="56" t="s">
        <v>85</v>
      </c>
      <c r="K11" s="1"/>
    </row>
    <row r="12" spans="1:11" x14ac:dyDescent="0.25">
      <c r="A12" s="49">
        <v>45054</v>
      </c>
      <c r="B12" s="50" t="s">
        <v>142</v>
      </c>
      <c r="C12" s="51">
        <v>1.87</v>
      </c>
      <c r="D12" s="52">
        <v>12</v>
      </c>
      <c r="E12" s="14" t="s">
        <v>141</v>
      </c>
      <c r="F12" s="53" t="s">
        <v>5</v>
      </c>
      <c r="G12" s="54">
        <v>0</v>
      </c>
      <c r="H12" s="54">
        <f>G12-D35</f>
        <v>0</v>
      </c>
      <c r="I12" s="55">
        <v>0</v>
      </c>
      <c r="J12" s="56" t="s">
        <v>91</v>
      </c>
      <c r="K12" s="1"/>
    </row>
    <row r="13" spans="1:11" x14ac:dyDescent="0.25">
      <c r="A13" s="4"/>
      <c r="B13" s="41"/>
      <c r="C13" s="42"/>
      <c r="D13" s="38"/>
      <c r="E13" s="1"/>
      <c r="F13" s="39"/>
      <c r="G13" s="32"/>
      <c r="H13" s="32"/>
      <c r="I13" s="1"/>
    </row>
    <row r="14" spans="1:11" x14ac:dyDescent="0.25">
      <c r="A14" s="1"/>
      <c r="B14" s="1"/>
      <c r="C14" s="42"/>
      <c r="D14" s="1"/>
      <c r="E14" s="1"/>
      <c r="F14" s="1"/>
      <c r="G14" s="1"/>
      <c r="H14" s="1"/>
      <c r="I14" s="1"/>
    </row>
    <row r="15" spans="1:11" x14ac:dyDescent="0.25">
      <c r="A15" s="1"/>
      <c r="B15" s="1"/>
      <c r="C15" s="42"/>
      <c r="D15" s="1"/>
      <c r="E15" s="1"/>
      <c r="F15" s="1"/>
      <c r="G15" s="1"/>
      <c r="H15" s="1"/>
      <c r="I15" s="1"/>
    </row>
    <row r="16" spans="1:11" x14ac:dyDescent="0.25">
      <c r="A16" s="1"/>
      <c r="B16" s="1" t="s">
        <v>93</v>
      </c>
      <c r="C16" s="1"/>
      <c r="D16" s="1">
        <f>COUNT(D2:D9)-D17</f>
        <v>7</v>
      </c>
      <c r="E16" s="1"/>
      <c r="F16" s="1"/>
      <c r="G16" s="1"/>
      <c r="H16" s="1"/>
      <c r="I16" s="1"/>
    </row>
    <row r="17" spans="1:9" x14ac:dyDescent="0.25">
      <c r="A17" s="1"/>
      <c r="B17" s="1" t="s">
        <v>129</v>
      </c>
      <c r="D17" s="1">
        <v>1</v>
      </c>
      <c r="E17" s="1" t="s">
        <v>94</v>
      </c>
      <c r="F17" s="1" t="s">
        <v>95</v>
      </c>
      <c r="G17" s="1"/>
      <c r="H17" s="1"/>
      <c r="I17" s="1"/>
    </row>
    <row r="18" spans="1:9" x14ac:dyDescent="0.25">
      <c r="A18" s="1"/>
      <c r="B18" s="1" t="s">
        <v>96</v>
      </c>
      <c r="C18" s="1"/>
      <c r="D18" s="27">
        <v>1</v>
      </c>
      <c r="E18" s="1">
        <v>1</v>
      </c>
      <c r="F18" s="28">
        <f>I11</f>
        <v>0</v>
      </c>
      <c r="G18" s="29">
        <f>F18 +D26</f>
        <v>2550</v>
      </c>
      <c r="H18" s="1">
        <f>F18/D$26*100</f>
        <v>0</v>
      </c>
      <c r="I18" s="1"/>
    </row>
    <row r="19" spans="1:9" x14ac:dyDescent="0.25">
      <c r="A19" s="1"/>
      <c r="B19" s="1" t="s">
        <v>97</v>
      </c>
      <c r="C19" s="1"/>
      <c r="D19" s="30">
        <f>D16-D18</f>
        <v>6</v>
      </c>
      <c r="E19" s="1">
        <v>2</v>
      </c>
      <c r="F19" s="28">
        <v>0</v>
      </c>
      <c r="G19" s="29">
        <f>F19 +G18</f>
        <v>2550</v>
      </c>
      <c r="H19" s="1">
        <f t="shared" ref="H19:H48" si="2">F19/D$26*100</f>
        <v>0</v>
      </c>
      <c r="I19" s="1"/>
    </row>
    <row r="20" spans="1:9" x14ac:dyDescent="0.25">
      <c r="A20" s="1"/>
      <c r="B20" s="1" t="s">
        <v>98</v>
      </c>
      <c r="C20" s="1"/>
      <c r="D20" s="1">
        <f>D19/D16*100</f>
        <v>85.714285714285708</v>
      </c>
      <c r="E20" s="1">
        <v>3</v>
      </c>
      <c r="F20" s="28">
        <v>0</v>
      </c>
      <c r="G20" s="29">
        <f t="shared" ref="G20:G48" si="3">F20 +G19</f>
        <v>2550</v>
      </c>
      <c r="H20" s="1">
        <f t="shared" si="2"/>
        <v>0</v>
      </c>
      <c r="I20" s="1"/>
    </row>
    <row r="21" spans="1:9" x14ac:dyDescent="0.25">
      <c r="A21" s="1"/>
      <c r="B21" s="1" t="s">
        <v>99</v>
      </c>
      <c r="C21" s="1"/>
      <c r="D21" s="1">
        <f>1/D22*100</f>
        <v>49.786628733997148</v>
      </c>
      <c r="E21" s="1">
        <v>4</v>
      </c>
      <c r="F21" s="28">
        <v>0</v>
      </c>
      <c r="G21" s="29">
        <f t="shared" si="3"/>
        <v>2550</v>
      </c>
      <c r="H21" s="1">
        <f t="shared" si="2"/>
        <v>0</v>
      </c>
      <c r="I21" s="1"/>
    </row>
    <row r="22" spans="1:9" x14ac:dyDescent="0.25">
      <c r="A22" s="1"/>
      <c r="B22" s="1" t="s">
        <v>100</v>
      </c>
      <c r="C22" s="1"/>
      <c r="D22" s="1">
        <f>SUM(C2:C10)/D16</f>
        <v>2.0085714285714289</v>
      </c>
      <c r="E22" s="1">
        <v>5</v>
      </c>
      <c r="F22" s="28">
        <v>0</v>
      </c>
      <c r="G22" s="29">
        <f t="shared" si="3"/>
        <v>2550</v>
      </c>
      <c r="H22" s="1">
        <f t="shared" si="2"/>
        <v>0</v>
      </c>
      <c r="I22" s="1"/>
    </row>
    <row r="23" spans="1:9" x14ac:dyDescent="0.25">
      <c r="A23" s="1"/>
      <c r="B23" s="1" t="s">
        <v>101</v>
      </c>
      <c r="C23" s="1"/>
      <c r="D23" s="30">
        <f>D20-D21</f>
        <v>35.92765698028856</v>
      </c>
      <c r="E23" s="1">
        <v>6</v>
      </c>
      <c r="F23" s="28">
        <f>I3</f>
        <v>131.58000000000004</v>
      </c>
      <c r="G23" s="29">
        <f t="shared" si="3"/>
        <v>2681.58</v>
      </c>
      <c r="H23" s="1">
        <f t="shared" si="2"/>
        <v>5.160000000000001</v>
      </c>
      <c r="I23" s="1"/>
    </row>
    <row r="24" spans="1:9" x14ac:dyDescent="0.25">
      <c r="A24" s="1"/>
      <c r="B24" s="1" t="s">
        <v>102</v>
      </c>
      <c r="C24" s="1"/>
      <c r="D24" s="30">
        <f>D30/1</f>
        <v>18.599999999999998</v>
      </c>
      <c r="E24" s="1">
        <v>7</v>
      </c>
      <c r="F24" s="28">
        <f>SUM(I4:I6)</f>
        <v>322.82999999999993</v>
      </c>
      <c r="G24" s="29">
        <f t="shared" si="3"/>
        <v>3004.41</v>
      </c>
      <c r="H24" s="1">
        <f t="shared" si="2"/>
        <v>12.659999999999997</v>
      </c>
      <c r="I24" s="1"/>
    </row>
    <row r="25" spans="1:9" x14ac:dyDescent="0.25">
      <c r="A25" s="1"/>
      <c r="B25" s="1"/>
      <c r="C25" s="1"/>
      <c r="D25" s="30"/>
      <c r="E25" s="1">
        <v>8</v>
      </c>
      <c r="F25" s="48">
        <f>SUM(I7:I8,I12)</f>
        <v>19.889999999999986</v>
      </c>
      <c r="G25" s="29">
        <f t="shared" si="3"/>
        <v>3024.2999999999997</v>
      </c>
      <c r="H25" s="1">
        <f t="shared" si="2"/>
        <v>0.77999999999999947</v>
      </c>
      <c r="I25" s="1"/>
    </row>
    <row r="26" spans="1:9" ht="18.75" x14ac:dyDescent="0.3">
      <c r="A26" s="1"/>
      <c r="B26" s="1" t="s">
        <v>103</v>
      </c>
      <c r="C26" s="1"/>
      <c r="D26" s="31">
        <v>2550</v>
      </c>
      <c r="E26" s="1">
        <v>9</v>
      </c>
      <c r="F26" s="28">
        <v>0</v>
      </c>
      <c r="G26" s="29">
        <f t="shared" si="3"/>
        <v>3024.2999999999997</v>
      </c>
      <c r="H26" s="1">
        <f t="shared" si="2"/>
        <v>0</v>
      </c>
      <c r="I26" s="1"/>
    </row>
    <row r="27" spans="1:9" x14ac:dyDescent="0.25">
      <c r="A27" s="1"/>
      <c r="B27" s="1" t="s">
        <v>104</v>
      </c>
      <c r="C27" s="1"/>
      <c r="D27" s="32">
        <f>D26/100</f>
        <v>25.5</v>
      </c>
      <c r="E27" s="1">
        <v>10</v>
      </c>
      <c r="F27" s="28">
        <v>0</v>
      </c>
      <c r="G27" s="29">
        <f t="shared" si="3"/>
        <v>3024.2999999999997</v>
      </c>
      <c r="H27" s="1">
        <f t="shared" si="2"/>
        <v>0</v>
      </c>
      <c r="I27" s="1"/>
    </row>
    <row r="28" spans="1:9" x14ac:dyDescent="0.25">
      <c r="A28" s="1"/>
      <c r="B28" s="1" t="s">
        <v>143</v>
      </c>
      <c r="C28" s="1"/>
      <c r="D28" s="32">
        <f>D27*6</f>
        <v>153</v>
      </c>
      <c r="E28" s="1">
        <v>11</v>
      </c>
      <c r="F28" s="28">
        <v>0</v>
      </c>
      <c r="G28" s="29">
        <f t="shared" si="3"/>
        <v>3024.2999999999997</v>
      </c>
      <c r="H28" s="1">
        <f t="shared" si="2"/>
        <v>0</v>
      </c>
      <c r="I28" s="1"/>
    </row>
    <row r="29" spans="1:9" x14ac:dyDescent="0.25">
      <c r="A29" s="1"/>
      <c r="B29" s="1" t="s">
        <v>105</v>
      </c>
      <c r="C29" s="1"/>
      <c r="D29" s="32">
        <f>SUM(I3:I12)</f>
        <v>474.29999999999995</v>
      </c>
      <c r="E29" s="1">
        <v>12</v>
      </c>
      <c r="F29" s="28">
        <v>0</v>
      </c>
      <c r="G29" s="29">
        <f t="shared" si="3"/>
        <v>3024.2999999999997</v>
      </c>
      <c r="H29" s="1">
        <f t="shared" si="2"/>
        <v>0</v>
      </c>
      <c r="I29" s="1"/>
    </row>
    <row r="30" spans="1:9" x14ac:dyDescent="0.25">
      <c r="A30" s="1"/>
      <c r="B30" s="33" t="s">
        <v>106</v>
      </c>
      <c r="C30" s="1"/>
      <c r="D30" s="1">
        <f>D29/D26*100</f>
        <v>18.599999999999998</v>
      </c>
      <c r="E30" s="1">
        <v>13</v>
      </c>
      <c r="F30" s="28">
        <f>I9</f>
        <v>0</v>
      </c>
      <c r="G30" s="29">
        <f t="shared" si="3"/>
        <v>3024.2999999999997</v>
      </c>
      <c r="H30" s="1">
        <f t="shared" si="2"/>
        <v>0</v>
      </c>
      <c r="I30" s="1"/>
    </row>
    <row r="31" spans="1:9" x14ac:dyDescent="0.25">
      <c r="A31" s="1"/>
      <c r="E31" s="1">
        <v>14</v>
      </c>
      <c r="F31" s="28">
        <v>0</v>
      </c>
      <c r="G31" s="29">
        <f t="shared" si="3"/>
        <v>3024.2999999999997</v>
      </c>
      <c r="H31" s="1">
        <f t="shared" si="2"/>
        <v>0</v>
      </c>
      <c r="I31" s="1"/>
    </row>
    <row r="32" spans="1:9" x14ac:dyDescent="0.25">
      <c r="A32" s="1"/>
      <c r="B32" s="1"/>
      <c r="C32" s="1"/>
      <c r="D32" s="32"/>
      <c r="E32" s="1">
        <v>15</v>
      </c>
      <c r="F32" s="28">
        <v>0</v>
      </c>
      <c r="G32" s="29">
        <f t="shared" si="3"/>
        <v>3024.2999999999997</v>
      </c>
      <c r="H32" s="1">
        <f t="shared" si="2"/>
        <v>0</v>
      </c>
      <c r="I32" s="1"/>
    </row>
    <row r="33" spans="1:9" x14ac:dyDescent="0.25">
      <c r="A33" s="1"/>
      <c r="B33" s="1"/>
      <c r="C33" s="1"/>
      <c r="D33" s="32"/>
      <c r="E33" s="1">
        <v>16</v>
      </c>
      <c r="F33" s="28">
        <v>0</v>
      </c>
      <c r="G33" s="29">
        <f t="shared" si="3"/>
        <v>3024.2999999999997</v>
      </c>
      <c r="H33" s="1">
        <f t="shared" si="2"/>
        <v>0</v>
      </c>
      <c r="I33" s="1"/>
    </row>
    <row r="34" spans="1:9" x14ac:dyDescent="0.25">
      <c r="A34" s="1"/>
      <c r="B34" s="34"/>
      <c r="C34" s="1"/>
      <c r="D34" s="1"/>
      <c r="E34" s="1">
        <v>17</v>
      </c>
      <c r="F34" s="28">
        <v>0</v>
      </c>
      <c r="G34" s="29">
        <f t="shared" si="3"/>
        <v>3024.2999999999997</v>
      </c>
      <c r="H34" s="1">
        <f t="shared" si="2"/>
        <v>0</v>
      </c>
      <c r="I34" s="1"/>
    </row>
    <row r="35" spans="1:9" x14ac:dyDescent="0.25">
      <c r="A35" s="1"/>
      <c r="B35" s="34"/>
      <c r="C35" s="1"/>
      <c r="D35" s="1"/>
      <c r="E35" s="1">
        <v>18</v>
      </c>
      <c r="F35" s="28">
        <v>0</v>
      </c>
      <c r="G35" s="29">
        <f t="shared" si="3"/>
        <v>3024.2999999999997</v>
      </c>
      <c r="H35" s="1">
        <f t="shared" si="2"/>
        <v>0</v>
      </c>
      <c r="I35" s="1"/>
    </row>
    <row r="36" spans="1:9" x14ac:dyDescent="0.25">
      <c r="A36" s="1"/>
      <c r="B36" s="34"/>
      <c r="C36" s="1"/>
      <c r="D36" s="1"/>
      <c r="E36" s="1">
        <v>19</v>
      </c>
      <c r="F36" s="28">
        <v>0</v>
      </c>
      <c r="G36" s="29">
        <f t="shared" si="3"/>
        <v>3024.2999999999997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1"/>
      <c r="E37" s="1">
        <v>20</v>
      </c>
      <c r="F37" s="28">
        <v>0</v>
      </c>
      <c r="G37" s="29">
        <f t="shared" si="3"/>
        <v>3024.2999999999997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1"/>
      <c r="E38" s="1">
        <v>21</v>
      </c>
      <c r="F38" s="28">
        <v>0</v>
      </c>
      <c r="G38" s="29">
        <f t="shared" si="3"/>
        <v>3024.2999999999997</v>
      </c>
      <c r="H38" s="1">
        <f t="shared" si="2"/>
        <v>0</v>
      </c>
      <c r="I38" s="1"/>
    </row>
    <row r="39" spans="1:9" x14ac:dyDescent="0.25">
      <c r="A39" s="1"/>
      <c r="B39" s="1"/>
      <c r="C39" s="1"/>
      <c r="D39" s="1"/>
      <c r="E39" s="1">
        <v>22</v>
      </c>
      <c r="F39" s="28">
        <v>0</v>
      </c>
      <c r="G39" s="29">
        <f t="shared" si="3"/>
        <v>3024.2999999999997</v>
      </c>
      <c r="H39" s="1">
        <f t="shared" si="2"/>
        <v>0</v>
      </c>
      <c r="I39" s="1"/>
    </row>
    <row r="40" spans="1:9" x14ac:dyDescent="0.25">
      <c r="A40" s="1"/>
      <c r="B40" s="1"/>
      <c r="C40" s="1"/>
      <c r="D40" s="1"/>
      <c r="E40" s="1">
        <v>23</v>
      </c>
      <c r="F40" s="28">
        <v>0</v>
      </c>
      <c r="G40" s="29">
        <f t="shared" si="3"/>
        <v>3024.2999999999997</v>
      </c>
      <c r="H40" s="1">
        <f t="shared" si="2"/>
        <v>0</v>
      </c>
      <c r="I40" s="1"/>
    </row>
    <row r="41" spans="1:9" x14ac:dyDescent="0.25">
      <c r="A41" s="1"/>
      <c r="B41" s="1"/>
      <c r="C41" s="1"/>
      <c r="D41" s="1"/>
      <c r="E41" s="1">
        <v>24</v>
      </c>
      <c r="F41" s="28">
        <v>0</v>
      </c>
      <c r="G41" s="29">
        <f t="shared" si="3"/>
        <v>3024.2999999999997</v>
      </c>
      <c r="H41" s="1">
        <f t="shared" si="2"/>
        <v>0</v>
      </c>
      <c r="I41" s="1"/>
    </row>
    <row r="42" spans="1:9" x14ac:dyDescent="0.25">
      <c r="A42" s="1"/>
      <c r="B42" s="1"/>
      <c r="C42" s="1"/>
      <c r="D42" s="1"/>
      <c r="E42" s="1">
        <v>25</v>
      </c>
      <c r="F42" s="28">
        <v>0</v>
      </c>
      <c r="G42" s="29">
        <f t="shared" si="3"/>
        <v>3024.2999999999997</v>
      </c>
      <c r="H42" s="1">
        <f t="shared" si="2"/>
        <v>0</v>
      </c>
      <c r="I42" s="1"/>
    </row>
    <row r="43" spans="1:9" x14ac:dyDescent="0.25">
      <c r="A43" s="1"/>
      <c r="B43" s="1"/>
      <c r="C43" s="1"/>
      <c r="D43" s="1"/>
      <c r="E43" s="1">
        <v>26</v>
      </c>
      <c r="F43" s="28">
        <v>0</v>
      </c>
      <c r="G43" s="29">
        <f t="shared" si="3"/>
        <v>3024.2999999999997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27</v>
      </c>
      <c r="F44" s="28">
        <v>0</v>
      </c>
      <c r="G44" s="29">
        <f t="shared" si="3"/>
        <v>3024.2999999999997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28</v>
      </c>
      <c r="F45" s="28">
        <v>0</v>
      </c>
      <c r="G45" s="29">
        <f t="shared" si="3"/>
        <v>3024.2999999999997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29</v>
      </c>
      <c r="F46" s="28">
        <v>0</v>
      </c>
      <c r="G46" s="29">
        <f t="shared" si="3"/>
        <v>3024.2999999999997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30</v>
      </c>
      <c r="F47" s="28">
        <v>0</v>
      </c>
      <c r="G47" s="29">
        <f t="shared" si="3"/>
        <v>3024.2999999999997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31</v>
      </c>
      <c r="F48" s="28">
        <v>0</v>
      </c>
      <c r="G48" s="29">
        <f t="shared" si="3"/>
        <v>3024.2999999999997</v>
      </c>
      <c r="H48" s="1">
        <f t="shared" si="2"/>
        <v>0</v>
      </c>
      <c r="I48" s="1"/>
    </row>
  </sheetData>
  <conditionalFormatting sqref="F18:F48">
    <cfRule type="cellIs" dxfId="6" priority="3" operator="greaterThan">
      <formula>0</formula>
    </cfRule>
    <cfRule type="cellIs" dxfId="5" priority="4" operator="lessThan">
      <formula>-240.63</formula>
    </cfRule>
    <cfRule type="cellIs" dxfId="4" priority="5" operator="greaterThan">
      <formula>0</formula>
    </cfRule>
  </conditionalFormatting>
  <conditionalFormatting sqref="H13 I2:I10">
    <cfRule type="cellIs" dxfId="3" priority="6" operator="lessThan">
      <formula>0</formula>
    </cfRule>
    <cfRule type="cellIs" dxfId="2" priority="7" operator="greaterThan">
      <formula>0</formula>
    </cfRule>
  </conditionalFormatting>
  <conditionalFormatting sqref="H11:H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D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janeiro</vt:lpstr>
      <vt:lpstr>fevereiro</vt:lpstr>
      <vt:lpstr>marco</vt:lpstr>
      <vt:lpstr>abril</vt:lpstr>
      <vt:lpstr>maio</vt:lpstr>
      <vt:lpstr>maioInvest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2023-05-15T23:50:02Z</dcterms:modified>
</cp:coreProperties>
</file>