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5" activeTab="20"/>
  </bookViews>
  <sheets>
    <sheet name="all" sheetId="19" r:id="rId1"/>
    <sheet name="fevereiro" sheetId="4" r:id="rId2"/>
    <sheet name="fevereiroInvest" sheetId="6" r:id="rId3"/>
    <sheet name="marco" sheetId="5" r:id="rId4"/>
    <sheet name="marcoInvest" sheetId="9" r:id="rId5"/>
    <sheet name="abril" sheetId="11" r:id="rId6"/>
    <sheet name="abrilInvest" sheetId="12" r:id="rId7"/>
    <sheet name="maio" sheetId="10" r:id="rId8"/>
    <sheet name="maioInvest" sheetId="14" r:id="rId9"/>
    <sheet name="laliga" sheetId="23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novembro" sheetId="25" r:id="rId20"/>
    <sheet name="dezembro" sheetId="26" r:id="rId21"/>
  </sheets>
  <calcPr calcId="152511"/>
</workbook>
</file>

<file path=xl/calcChain.xml><?xml version="1.0" encoding="utf-8"?>
<calcChain xmlns="http://schemas.openxmlformats.org/spreadsheetml/2006/main">
  <c r="D49" i="14" l="1"/>
  <c r="D340" i="19" l="1"/>
  <c r="D332" i="19"/>
  <c r="D327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29" i="19"/>
  <c r="H329" i="19"/>
  <c r="I318" i="19"/>
  <c r="I319" i="19"/>
  <c r="I320" i="19"/>
  <c r="I321" i="19"/>
  <c r="I322" i="19"/>
  <c r="I323" i="19"/>
  <c r="I324" i="19"/>
  <c r="I325" i="19"/>
  <c r="H321" i="19"/>
  <c r="H323" i="19"/>
  <c r="H324" i="19"/>
  <c r="H325" i="19"/>
  <c r="D52" i="24" l="1"/>
  <c r="D53" i="24" s="1"/>
  <c r="G4" i="24" s="1"/>
  <c r="D42" i="24"/>
  <c r="D47" i="24" s="1"/>
  <c r="D46" i="24" s="1"/>
  <c r="D46" i="20"/>
  <c r="F30" i="24" l="1"/>
  <c r="G30" i="24" s="1"/>
  <c r="F27" i="24"/>
  <c r="G27" i="24" s="1"/>
  <c r="F25" i="24"/>
  <c r="G25" i="24" s="1"/>
  <c r="F23" i="24"/>
  <c r="G23" i="24" s="1"/>
  <c r="F20" i="24"/>
  <c r="G20" i="24" s="1"/>
  <c r="F17" i="24"/>
  <c r="G17" i="24" s="1"/>
  <c r="F12" i="24"/>
  <c r="G12" i="24" s="1"/>
  <c r="F10" i="24"/>
  <c r="G10" i="24" s="1"/>
  <c r="F7" i="24"/>
  <c r="G7" i="24" s="1"/>
  <c r="F5" i="24"/>
  <c r="G5" i="24" s="1"/>
  <c r="G21" i="24"/>
  <c r="G18" i="24"/>
  <c r="G16" i="24"/>
  <c r="G9" i="24"/>
  <c r="G3" i="24"/>
  <c r="F2" i="24"/>
  <c r="G2" i="24" s="1"/>
  <c r="F29" i="24"/>
  <c r="G29" i="24" s="1"/>
  <c r="F26" i="24"/>
  <c r="G26" i="24" s="1"/>
  <c r="F24" i="24"/>
  <c r="G24" i="24" s="1"/>
  <c r="F22" i="24"/>
  <c r="G22" i="24" s="1"/>
  <c r="F19" i="24"/>
  <c r="G19" i="24" s="1"/>
  <c r="F15" i="24"/>
  <c r="G15" i="24" s="1"/>
  <c r="F13" i="24"/>
  <c r="G13" i="24" s="1"/>
  <c r="F11" i="24"/>
  <c r="G11" i="24" s="1"/>
  <c r="F8" i="24"/>
  <c r="G8" i="24" s="1"/>
  <c r="F6" i="24"/>
  <c r="G6" i="24" s="1"/>
  <c r="G32" i="24"/>
  <c r="G31" i="24"/>
  <c r="G28" i="24"/>
  <c r="G14" i="24"/>
  <c r="D44" i="24"/>
  <c r="D45" i="24" s="1"/>
  <c r="D48" i="24" s="1"/>
  <c r="D49" i="24" s="1"/>
  <c r="D331" i="19"/>
  <c r="D44" i="14"/>
  <c r="D43" i="14"/>
  <c r="D42" i="14"/>
  <c r="D37" i="14"/>
  <c r="G32" i="14"/>
  <c r="G31" i="14"/>
  <c r="F32" i="14"/>
  <c r="G27" i="14"/>
  <c r="G26" i="14"/>
  <c r="F26" i="14"/>
  <c r="G23" i="14"/>
  <c r="F23" i="14"/>
  <c r="G21" i="14"/>
  <c r="F22" i="14"/>
  <c r="G22" i="14" s="1"/>
  <c r="F25" i="14"/>
  <c r="G25" i="14" s="1"/>
  <c r="G18" i="14"/>
  <c r="F63" i="9"/>
  <c r="G31" i="9"/>
  <c r="F31" i="9"/>
  <c r="F57" i="9"/>
  <c r="G21" i="9"/>
  <c r="F21" i="9"/>
  <c r="F54" i="9"/>
  <c r="G16" i="9"/>
  <c r="F16" i="9"/>
  <c r="F49" i="9"/>
  <c r="G14" i="9"/>
  <c r="F14" i="9"/>
  <c r="F48" i="9"/>
  <c r="F47" i="9"/>
  <c r="G6" i="9"/>
  <c r="G7" i="9"/>
  <c r="F6" i="9"/>
  <c r="F7" i="9"/>
  <c r="D33" i="6"/>
  <c r="D28" i="6"/>
  <c r="F55" i="6"/>
  <c r="G24" i="6"/>
  <c r="G25" i="6"/>
  <c r="G26" i="6"/>
  <c r="F24" i="6"/>
  <c r="F25" i="6"/>
  <c r="F26" i="6"/>
  <c r="F16" i="6"/>
  <c r="G16" i="6"/>
  <c r="F17" i="6"/>
  <c r="G9" i="6"/>
  <c r="G10" i="6"/>
  <c r="F41" i="6" s="1"/>
  <c r="F10" i="6"/>
  <c r="F12" i="6"/>
  <c r="D28" i="23"/>
  <c r="D33" i="23" s="1"/>
  <c r="D38" i="23"/>
  <c r="D39" i="23" s="1"/>
  <c r="D54" i="24" l="1"/>
  <c r="D55" i="24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3" i="17"/>
  <c r="D40" i="23" l="1"/>
  <c r="D41" i="23" s="1"/>
  <c r="D34" i="23"/>
  <c r="D35" i="23" s="1"/>
  <c r="D56" i="20" l="1"/>
  <c r="D57" i="20" s="1"/>
  <c r="D48" i="20"/>
  <c r="D49" i="20" s="1"/>
  <c r="I340" i="19"/>
  <c r="I341" i="19"/>
  <c r="I344" i="19"/>
  <c r="I351" i="19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F25" i="20"/>
  <c r="G25" i="20" s="1"/>
  <c r="F28" i="20"/>
  <c r="G28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36" i="18"/>
  <c r="D41" i="18" s="1"/>
  <c r="D58" i="20" l="1"/>
  <c r="D59" i="20"/>
  <c r="D28" i="17"/>
  <c r="F352" i="19" l="1"/>
  <c r="D337" i="19"/>
  <c r="D339" i="19" s="1"/>
  <c r="D329" i="19"/>
  <c r="D330" i="19" s="1"/>
  <c r="D333" i="19" s="1"/>
  <c r="I282" i="19" l="1"/>
  <c r="I295" i="19"/>
  <c r="I297" i="19"/>
  <c r="I311" i="19"/>
  <c r="I315" i="19"/>
  <c r="H283" i="19"/>
  <c r="I283" i="19" s="1"/>
  <c r="H285" i="19"/>
  <c r="I285" i="19" s="1"/>
  <c r="H288" i="19"/>
  <c r="I288" i="19" s="1"/>
  <c r="H290" i="19"/>
  <c r="I290" i="19" s="1"/>
  <c r="H293" i="19"/>
  <c r="I293" i="19" s="1"/>
  <c r="H296" i="19"/>
  <c r="I296" i="19" s="1"/>
  <c r="H301" i="19"/>
  <c r="I301" i="19" s="1"/>
  <c r="H305" i="19"/>
  <c r="I305" i="19" s="1"/>
  <c r="H307" i="19"/>
  <c r="I307" i="19" s="1"/>
  <c r="H309" i="19"/>
  <c r="I309" i="19" s="1"/>
  <c r="H313" i="19"/>
  <c r="I313" i="19" s="1"/>
  <c r="H316" i="19"/>
  <c r="I316" i="19" s="1"/>
  <c r="I281" i="19"/>
  <c r="I287" i="19"/>
  <c r="I291" i="19"/>
  <c r="I298" i="19"/>
  <c r="I300" i="19"/>
  <c r="I302" i="19"/>
  <c r="I304" i="19"/>
  <c r="I312" i="19"/>
  <c r="H280" i="19"/>
  <c r="I280" i="19" s="1"/>
  <c r="H284" i="19"/>
  <c r="I284" i="19" s="1"/>
  <c r="H286" i="19"/>
  <c r="I286" i="19" s="1"/>
  <c r="H289" i="19"/>
  <c r="I289" i="19" s="1"/>
  <c r="H292" i="19"/>
  <c r="I292" i="19" s="1"/>
  <c r="H294" i="19"/>
  <c r="I294" i="19" s="1"/>
  <c r="H299" i="19"/>
  <c r="I299" i="19" s="1"/>
  <c r="H303" i="19"/>
  <c r="I303" i="19" s="1"/>
  <c r="H306" i="19"/>
  <c r="I306" i="19" s="1"/>
  <c r="H308" i="19"/>
  <c r="I308" i="19" s="1"/>
  <c r="H310" i="19"/>
  <c r="I310" i="19" s="1"/>
  <c r="H314" i="19"/>
  <c r="I314" i="19" s="1"/>
  <c r="H317" i="19"/>
  <c r="I317" i="19" s="1"/>
  <c r="I272" i="19"/>
  <c r="I278" i="19"/>
  <c r="I256" i="19"/>
  <c r="H260" i="19"/>
  <c r="I260" i="19" s="1"/>
  <c r="H264" i="19"/>
  <c r="I264" i="19" s="1"/>
  <c r="H268" i="19"/>
  <c r="I268" i="19" s="1"/>
  <c r="H274" i="19"/>
  <c r="I274" i="19" s="1"/>
  <c r="H279" i="19"/>
  <c r="I279" i="19" s="1"/>
  <c r="I273" i="19"/>
  <c r="H258" i="19"/>
  <c r="I258" i="19" s="1"/>
  <c r="H262" i="19"/>
  <c r="I262" i="19" s="1"/>
  <c r="H266" i="19"/>
  <c r="I266" i="19" s="1"/>
  <c r="H270" i="19"/>
  <c r="I270" i="19" s="1"/>
  <c r="H276" i="19"/>
  <c r="H275" i="19"/>
  <c r="I275" i="19" s="1"/>
  <c r="H269" i="19"/>
  <c r="I269" i="19" s="1"/>
  <c r="H265" i="19"/>
  <c r="I265" i="19" s="1"/>
  <c r="H261" i="19"/>
  <c r="I261" i="19" s="1"/>
  <c r="H255" i="19"/>
  <c r="H277" i="19"/>
  <c r="I277" i="19" s="1"/>
  <c r="H271" i="19"/>
  <c r="H267" i="19"/>
  <c r="I267" i="19" s="1"/>
  <c r="H263" i="19"/>
  <c r="I263" i="19" s="1"/>
  <c r="H259" i="19"/>
  <c r="I257" i="19"/>
  <c r="D338" i="19"/>
  <c r="I4" i="19"/>
  <c r="H12" i="19"/>
  <c r="I12" i="19" s="1"/>
  <c r="H16" i="19"/>
  <c r="I16" i="19" s="1"/>
  <c r="I20" i="19"/>
  <c r="H3" i="19"/>
  <c r="I3" i="19" s="1"/>
  <c r="H11" i="19"/>
  <c r="I11" i="19" s="1"/>
  <c r="H19" i="19"/>
  <c r="I19" i="19" s="1"/>
  <c r="H25" i="19"/>
  <c r="I25" i="19" s="1"/>
  <c r="H31" i="19"/>
  <c r="I31" i="19" s="1"/>
  <c r="H35" i="19"/>
  <c r="I35" i="19" s="1"/>
  <c r="H39" i="19"/>
  <c r="I39" i="19" s="1"/>
  <c r="I43" i="19"/>
  <c r="H47" i="19"/>
  <c r="I47" i="19" s="1"/>
  <c r="H51" i="19"/>
  <c r="I51" i="19" s="1"/>
  <c r="I55" i="19"/>
  <c r="H59" i="19"/>
  <c r="I59" i="19" s="1"/>
  <c r="H63" i="19"/>
  <c r="I63" i="19" s="1"/>
  <c r="I67" i="19"/>
  <c r="I71" i="19"/>
  <c r="H75" i="19"/>
  <c r="I75" i="19" s="1"/>
  <c r="H79" i="19"/>
  <c r="I79" i="19" s="1"/>
  <c r="H83" i="19"/>
  <c r="I83" i="19" s="1"/>
  <c r="H87" i="19"/>
  <c r="I87" i="19" s="1"/>
  <c r="H5" i="19"/>
  <c r="I5" i="19" s="1"/>
  <c r="H13" i="19"/>
  <c r="I13" i="19" s="1"/>
  <c r="H21" i="19"/>
  <c r="I21" i="19" s="1"/>
  <c r="I26" i="19"/>
  <c r="H30" i="19"/>
  <c r="I30" i="19" s="1"/>
  <c r="H34" i="19"/>
  <c r="I34" i="19" s="1"/>
  <c r="H38" i="19"/>
  <c r="I38" i="19" s="1"/>
  <c r="I42" i="19"/>
  <c r="H46" i="19"/>
  <c r="I46" i="19" s="1"/>
  <c r="H50" i="19"/>
  <c r="I50" i="19" s="1"/>
  <c r="H54" i="19"/>
  <c r="I54" i="19" s="1"/>
  <c r="H58" i="19"/>
  <c r="I58" i="19" s="1"/>
  <c r="H62" i="19"/>
  <c r="I62" i="19" s="1"/>
  <c r="H66" i="19"/>
  <c r="I66" i="19" s="1"/>
  <c r="I70" i="19"/>
  <c r="H74" i="19"/>
  <c r="I74" i="19" s="1"/>
  <c r="H78" i="19"/>
  <c r="I78" i="19" s="1"/>
  <c r="I82" i="19"/>
  <c r="I86" i="19"/>
  <c r="I90" i="19"/>
  <c r="H94" i="19"/>
  <c r="I94" i="19" s="1"/>
  <c r="I98" i="19"/>
  <c r="H102" i="19"/>
  <c r="I102" i="19" s="1"/>
  <c r="H106" i="19"/>
  <c r="I106" i="19" s="1"/>
  <c r="I97" i="19"/>
  <c r="H105" i="19"/>
  <c r="I105" i="19" s="1"/>
  <c r="H110" i="19"/>
  <c r="I110" i="19" s="1"/>
  <c r="H114" i="19"/>
  <c r="I114" i="19" s="1"/>
  <c r="H118" i="19"/>
  <c r="I118" i="19" s="1"/>
  <c r="H121" i="19"/>
  <c r="I121" i="19" s="1"/>
  <c r="I125" i="19"/>
  <c r="I129" i="19"/>
  <c r="H133" i="19"/>
  <c r="I133" i="19" s="1"/>
  <c r="I137" i="19"/>
  <c r="H141" i="19"/>
  <c r="I145" i="19"/>
  <c r="H148" i="19"/>
  <c r="I148" i="19" s="1"/>
  <c r="H2" i="19"/>
  <c r="I2" i="19" s="1"/>
  <c r="I95" i="19"/>
  <c r="H103" i="19"/>
  <c r="I103" i="19" s="1"/>
  <c r="H109" i="19"/>
  <c r="I109" i="19" s="1"/>
  <c r="I113" i="19"/>
  <c r="H117" i="19"/>
  <c r="I117" i="19" s="1"/>
  <c r="I120" i="19"/>
  <c r="H124" i="19"/>
  <c r="I124" i="19" s="1"/>
  <c r="H128" i="19"/>
  <c r="I128" i="19" s="1"/>
  <c r="H132" i="19"/>
  <c r="I132" i="19" s="1"/>
  <c r="H136" i="19"/>
  <c r="I136" i="19" s="1"/>
  <c r="I140" i="19"/>
  <c r="H144" i="19"/>
  <c r="I147" i="19"/>
  <c r="I342" i="19" l="1"/>
  <c r="I222" i="19"/>
  <c r="I239" i="19"/>
  <c r="I243" i="19"/>
  <c r="I252" i="19"/>
  <c r="H219" i="19"/>
  <c r="I219" i="19" s="1"/>
  <c r="H224" i="19"/>
  <c r="I224" i="19" s="1"/>
  <c r="H226" i="19"/>
  <c r="I226" i="19" s="1"/>
  <c r="H229" i="19"/>
  <c r="I229" i="19" s="1"/>
  <c r="H231" i="19"/>
  <c r="I231" i="19" s="1"/>
  <c r="H233" i="19"/>
  <c r="I233" i="19" s="1"/>
  <c r="H235" i="19"/>
  <c r="I235" i="19" s="1"/>
  <c r="H240" i="19"/>
  <c r="I240" i="19" s="1"/>
  <c r="H242" i="19"/>
  <c r="I242" i="19" s="1"/>
  <c r="H245" i="19"/>
  <c r="I245" i="19" s="1"/>
  <c r="H249" i="19"/>
  <c r="I249" i="19" s="1"/>
  <c r="I221" i="19"/>
  <c r="I223" i="19"/>
  <c r="I228" i="19"/>
  <c r="I236" i="19"/>
  <c r="I238" i="19"/>
  <c r="I247" i="19"/>
  <c r="I251" i="19"/>
  <c r="I253" i="19"/>
  <c r="H218" i="19"/>
  <c r="I218" i="19" s="1"/>
  <c r="H220" i="19"/>
  <c r="I220" i="19" s="1"/>
  <c r="H225" i="19"/>
  <c r="I225" i="19" s="1"/>
  <c r="H227" i="19"/>
  <c r="H230" i="19"/>
  <c r="I230" i="19" s="1"/>
  <c r="H232" i="19"/>
  <c r="I232" i="19" s="1"/>
  <c r="H234" i="19"/>
  <c r="H237" i="19"/>
  <c r="I237" i="19" s="1"/>
  <c r="H241" i="19"/>
  <c r="I241" i="19" s="1"/>
  <c r="H244" i="19"/>
  <c r="I244" i="19" s="1"/>
  <c r="H248" i="19"/>
  <c r="I248" i="19" s="1"/>
  <c r="H254" i="19"/>
  <c r="I254" i="19" s="1"/>
  <c r="H180" i="19"/>
  <c r="I180" i="19" s="1"/>
  <c r="I178" i="19"/>
  <c r="I176" i="19"/>
  <c r="I182" i="19"/>
  <c r="I184" i="19"/>
  <c r="I208" i="19"/>
  <c r="I216" i="19"/>
  <c r="I172" i="19"/>
  <c r="I170" i="19"/>
  <c r="H169" i="19"/>
  <c r="I169" i="19" s="1"/>
  <c r="H174" i="19"/>
  <c r="I174" i="19" s="1"/>
  <c r="H185" i="19"/>
  <c r="I185" i="19" s="1"/>
  <c r="H187" i="19"/>
  <c r="I187" i="19" s="1"/>
  <c r="H189" i="19"/>
  <c r="I189" i="19" s="1"/>
  <c r="H192" i="19"/>
  <c r="I192" i="19" s="1"/>
  <c r="H195" i="19"/>
  <c r="I195" i="19" s="1"/>
  <c r="H198" i="19"/>
  <c r="I198" i="19" s="1"/>
  <c r="H202" i="19"/>
  <c r="I202" i="19" s="1"/>
  <c r="H205" i="19"/>
  <c r="I205" i="19" s="1"/>
  <c r="H207" i="19"/>
  <c r="I207" i="19" s="1"/>
  <c r="H210" i="19"/>
  <c r="I210" i="19" s="1"/>
  <c r="H212" i="19"/>
  <c r="I212" i="19" s="1"/>
  <c r="H214" i="19"/>
  <c r="I214" i="19" s="1"/>
  <c r="H166" i="19"/>
  <c r="I166" i="19" s="1"/>
  <c r="H177" i="19"/>
  <c r="I177" i="19" s="1"/>
  <c r="I175" i="19"/>
  <c r="I179" i="19"/>
  <c r="I181" i="19"/>
  <c r="I191" i="19"/>
  <c r="I193" i="19"/>
  <c r="I197" i="19"/>
  <c r="I199" i="19"/>
  <c r="I201" i="19"/>
  <c r="I204" i="19"/>
  <c r="I215" i="19"/>
  <c r="I217" i="19"/>
  <c r="I171" i="19"/>
  <c r="H167" i="19"/>
  <c r="I167" i="19" s="1"/>
  <c r="H173" i="19"/>
  <c r="I173" i="19" s="1"/>
  <c r="H183" i="19"/>
  <c r="I183" i="19" s="1"/>
  <c r="H186" i="19"/>
  <c r="I186" i="19" s="1"/>
  <c r="H188" i="19"/>
  <c r="I188" i="19" s="1"/>
  <c r="H190" i="19"/>
  <c r="H194" i="19"/>
  <c r="I194" i="19" s="1"/>
  <c r="H200" i="19"/>
  <c r="I200" i="19" s="1"/>
  <c r="H206" i="19"/>
  <c r="H211" i="19"/>
  <c r="I211" i="19" s="1"/>
  <c r="H196" i="19"/>
  <c r="I196" i="19" s="1"/>
  <c r="H203" i="19"/>
  <c r="I203" i="19" s="1"/>
  <c r="H209" i="19"/>
  <c r="I209" i="19" s="1"/>
  <c r="H213" i="19"/>
  <c r="I213" i="19" s="1"/>
  <c r="H6" i="19"/>
  <c r="I6" i="19" s="1"/>
  <c r="I159" i="19"/>
  <c r="H151" i="19"/>
  <c r="I151" i="19" s="1"/>
  <c r="H154" i="19"/>
  <c r="I154" i="19" s="1"/>
  <c r="H156" i="19"/>
  <c r="I156" i="19" s="1"/>
  <c r="H160" i="19"/>
  <c r="I160" i="19" s="1"/>
  <c r="H162" i="19"/>
  <c r="I162" i="19" s="1"/>
  <c r="H164" i="19"/>
  <c r="I164" i="19" s="1"/>
  <c r="H157" i="19"/>
  <c r="I157" i="19" s="1"/>
  <c r="H152" i="19"/>
  <c r="I152" i="19" s="1"/>
  <c r="H153" i="19"/>
  <c r="I153" i="19" s="1"/>
  <c r="H155" i="19"/>
  <c r="I155" i="19" s="1"/>
  <c r="H158" i="19"/>
  <c r="I158" i="19" s="1"/>
  <c r="H161" i="19"/>
  <c r="I161" i="19" s="1"/>
  <c r="H163" i="19"/>
  <c r="I163" i="19" s="1"/>
  <c r="H165" i="19"/>
  <c r="I165" i="19" s="1"/>
  <c r="H149" i="19"/>
  <c r="I149" i="19" s="1"/>
  <c r="H146" i="19"/>
  <c r="I146" i="19" s="1"/>
  <c r="H142" i="19"/>
  <c r="I142" i="19" s="1"/>
  <c r="I138" i="19"/>
  <c r="H134" i="19"/>
  <c r="I134" i="19" s="1"/>
  <c r="I130" i="19"/>
  <c r="I126" i="19"/>
  <c r="H122" i="19"/>
  <c r="I122" i="19" s="1"/>
  <c r="I115" i="19"/>
  <c r="H111" i="19"/>
  <c r="I111" i="19" s="1"/>
  <c r="H107" i="19"/>
  <c r="I107" i="19" s="1"/>
  <c r="H99" i="19"/>
  <c r="I99" i="19" s="1"/>
  <c r="I91" i="19"/>
  <c r="H150" i="19"/>
  <c r="I150" i="19" s="1"/>
  <c r="H143" i="19"/>
  <c r="I143" i="19" s="1"/>
  <c r="H139" i="19"/>
  <c r="I139" i="19" s="1"/>
  <c r="I135" i="19"/>
  <c r="H131" i="19"/>
  <c r="I131" i="19" s="1"/>
  <c r="I127" i="19"/>
  <c r="H123" i="19"/>
  <c r="I123" i="19" s="1"/>
  <c r="H119" i="19"/>
  <c r="I119" i="19" s="1"/>
  <c r="H116" i="19"/>
  <c r="I116" i="19" s="1"/>
  <c r="H112" i="19"/>
  <c r="I112" i="19" s="1"/>
  <c r="H108" i="19"/>
  <c r="I108" i="19" s="1"/>
  <c r="H101" i="19"/>
  <c r="I101" i="19" s="1"/>
  <c r="H93" i="19"/>
  <c r="I93" i="19" s="1"/>
  <c r="H104" i="19"/>
  <c r="I104" i="19" s="1"/>
  <c r="H100" i="19"/>
  <c r="I100" i="19" s="1"/>
  <c r="H96" i="19"/>
  <c r="H92" i="19"/>
  <c r="I92" i="19" s="1"/>
  <c r="H88" i="19"/>
  <c r="I88" i="19" s="1"/>
  <c r="H84" i="19"/>
  <c r="I84" i="19" s="1"/>
  <c r="I80" i="19"/>
  <c r="H76" i="19"/>
  <c r="I76" i="19" s="1"/>
  <c r="H72" i="19"/>
  <c r="I72" i="19" s="1"/>
  <c r="H68" i="19"/>
  <c r="I68" i="19" s="1"/>
  <c r="I64" i="19"/>
  <c r="H60" i="19"/>
  <c r="I60" i="19" s="1"/>
  <c r="I56" i="19"/>
  <c r="H52" i="19"/>
  <c r="I52" i="19" s="1"/>
  <c r="I48" i="19"/>
  <c r="I44" i="19"/>
  <c r="H40" i="19"/>
  <c r="I40" i="19" s="1"/>
  <c r="H36" i="19"/>
  <c r="I36" i="19" s="1"/>
  <c r="I32" i="19"/>
  <c r="I28" i="19"/>
  <c r="H24" i="19"/>
  <c r="I24" i="19" s="1"/>
  <c r="H17" i="19"/>
  <c r="I9" i="19"/>
  <c r="H89" i="19"/>
  <c r="I89" i="19" s="1"/>
  <c r="H85" i="19"/>
  <c r="I85" i="19" s="1"/>
  <c r="H81" i="19"/>
  <c r="I81" i="19" s="1"/>
  <c r="H77" i="19"/>
  <c r="I77" i="19" s="1"/>
  <c r="H73" i="19"/>
  <c r="I73" i="19" s="1"/>
  <c r="I69" i="19"/>
  <c r="H65" i="19"/>
  <c r="I65" i="19" s="1"/>
  <c r="H61" i="19"/>
  <c r="I61" i="19" s="1"/>
  <c r="H57" i="19"/>
  <c r="H53" i="19"/>
  <c r="I53" i="19" s="1"/>
  <c r="I49" i="19"/>
  <c r="H45" i="19"/>
  <c r="I45" i="19" s="1"/>
  <c r="H41" i="19"/>
  <c r="I41" i="19" s="1"/>
  <c r="I37" i="19"/>
  <c r="I33" i="19"/>
  <c r="I27" i="19"/>
  <c r="I23" i="19"/>
  <c r="H15" i="19"/>
  <c r="I15" i="19" s="1"/>
  <c r="H7" i="19"/>
  <c r="I7" i="19" s="1"/>
  <c r="H22" i="19"/>
  <c r="I22" i="19" s="1"/>
  <c r="H18" i="19"/>
  <c r="I18" i="19" s="1"/>
  <c r="H14" i="19"/>
  <c r="I14" i="19" s="1"/>
  <c r="H8" i="19"/>
  <c r="I8" i="19" s="1"/>
  <c r="I144" i="19"/>
  <c r="H10" i="19"/>
  <c r="I10" i="19" s="1"/>
  <c r="I337" i="19" l="1"/>
  <c r="I332" i="19"/>
  <c r="I347" i="19"/>
  <c r="I336" i="19"/>
  <c r="I343" i="19"/>
  <c r="I333" i="19"/>
  <c r="I335" i="19"/>
  <c r="I338" i="19"/>
  <c r="I350" i="19"/>
  <c r="I348" i="19"/>
  <c r="I330" i="19"/>
  <c r="I329" i="19"/>
  <c r="D341" i="19"/>
  <c r="D342" i="19" s="1"/>
  <c r="I346" i="19"/>
  <c r="I334" i="19"/>
  <c r="I345" i="19"/>
  <c r="I339" i="19"/>
  <c r="I349" i="19"/>
  <c r="I331" i="19"/>
  <c r="D334" i="19" l="1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5" i="18"/>
  <c r="G25" i="18" s="1"/>
  <c r="F27" i="18"/>
  <c r="G27" i="18" s="1"/>
  <c r="F30" i="18"/>
  <c r="G30" i="18" s="1"/>
  <c r="F31" i="18"/>
  <c r="G31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3" i="18"/>
  <c r="G3" i="18" s="1"/>
  <c r="F2" i="18"/>
  <c r="G2" i="18" s="1"/>
  <c r="D38" i="18"/>
  <c r="D39" i="18" s="1"/>
  <c r="D42" i="18" s="1"/>
  <c r="D43" i="18" s="1"/>
  <c r="D54" i="9"/>
  <c r="D39" i="6"/>
  <c r="D48" i="18" l="1"/>
  <c r="D49" i="18" s="1"/>
  <c r="D27" i="17" l="1"/>
  <c r="D33" i="17"/>
  <c r="D34" i="17" l="1"/>
  <c r="F8" i="17" s="1"/>
  <c r="D25" i="17"/>
  <c r="D26" i="17" s="1"/>
  <c r="D29" i="17" s="1"/>
  <c r="D30" i="17" s="1"/>
  <c r="D39" i="14"/>
  <c r="D40" i="14" s="1"/>
  <c r="D47" i="14"/>
  <c r="D48" i="14" s="1"/>
  <c r="D69" i="12"/>
  <c r="D74" i="12" s="1"/>
  <c r="F19" i="17" l="1"/>
  <c r="G19" i="17" s="1"/>
  <c r="F18" i="17"/>
  <c r="G18" i="17" s="1"/>
  <c r="F17" i="17"/>
  <c r="G17" i="17" s="1"/>
  <c r="F16" i="17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4" i="17"/>
  <c r="G4" i="17" s="1"/>
  <c r="F10" i="17"/>
  <c r="G10" i="17" s="1"/>
  <c r="G2" i="17"/>
  <c r="F14" i="17"/>
  <c r="G14" i="17" s="1"/>
  <c r="F5" i="17"/>
  <c r="G5" i="17" s="1"/>
  <c r="G7" i="17"/>
  <c r="F2" i="14"/>
  <c r="G2" i="14" s="1"/>
  <c r="F29" i="14"/>
  <c r="G29" i="14" s="1"/>
  <c r="F28" i="14"/>
  <c r="G28" i="14" s="1"/>
  <c r="G13" i="14"/>
  <c r="G16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H59" i="9"/>
  <c r="H45" i="9"/>
  <c r="H47" i="9"/>
  <c r="H50" i="9"/>
  <c r="H52" i="9"/>
  <c r="H53" i="9"/>
  <c r="H60" i="9"/>
  <c r="H61" i="9"/>
  <c r="H64" i="9"/>
  <c r="H65" i="9"/>
  <c r="H66" i="9"/>
  <c r="H67" i="9"/>
  <c r="H68" i="9"/>
  <c r="H70" i="9"/>
  <c r="H71" i="9"/>
  <c r="H72" i="9"/>
  <c r="H73" i="9"/>
  <c r="H74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50" i="14" l="1"/>
  <c r="D35" i="17"/>
  <c r="D36" i="17" s="1"/>
  <c r="G29" i="6"/>
  <c r="G30" i="6" s="1"/>
  <c r="G31" i="6" s="1"/>
  <c r="H39" i="6"/>
  <c r="F38" i="6"/>
  <c r="H38" i="6" s="1"/>
  <c r="F32" i="6"/>
  <c r="H32" i="6" s="1"/>
  <c r="G32" i="6" l="1"/>
  <c r="G33" i="6" s="1"/>
  <c r="D73" i="12" l="1"/>
  <c r="D79" i="12"/>
  <c r="D80" i="12" s="1"/>
  <c r="F7" i="12" l="1"/>
  <c r="G7" i="12" s="1"/>
  <c r="F8" i="12"/>
  <c r="G8" i="12" s="1"/>
  <c r="F18" i="12"/>
  <c r="G6" i="12"/>
  <c r="G19" i="12"/>
  <c r="G21" i="12"/>
  <c r="G23" i="12"/>
  <c r="F3" i="12"/>
  <c r="G3" i="12" s="1"/>
  <c r="F9" i="12"/>
  <c r="F11" i="12"/>
  <c r="G11" i="12" s="1"/>
  <c r="F13" i="12"/>
  <c r="G13" i="12" s="1"/>
  <c r="F20" i="12"/>
  <c r="G20" i="12" s="1"/>
  <c r="F25" i="12"/>
  <c r="G25" i="12" s="1"/>
  <c r="F28" i="12"/>
  <c r="G28" i="12" s="1"/>
  <c r="F30" i="12"/>
  <c r="G30" i="12" s="1"/>
  <c r="G5" i="12"/>
  <c r="G16" i="12"/>
  <c r="G18" i="12"/>
  <c r="G22" i="12"/>
  <c r="G32" i="12"/>
  <c r="F2" i="12"/>
  <c r="G2" i="12" s="1"/>
  <c r="F4" i="12"/>
  <c r="G4" i="12" s="1"/>
  <c r="F10" i="12"/>
  <c r="G10" i="12" s="1"/>
  <c r="F12" i="12"/>
  <c r="G12" i="12" s="1"/>
  <c r="F14" i="12"/>
  <c r="G14" i="12" s="1"/>
  <c r="F15" i="12"/>
  <c r="G15" i="12" s="1"/>
  <c r="F17" i="12"/>
  <c r="G17" i="12" s="1"/>
  <c r="F24" i="12"/>
  <c r="G24" i="12" s="1"/>
  <c r="F26" i="12"/>
  <c r="G26" i="12" s="1"/>
  <c r="G27" i="12"/>
  <c r="F29" i="12"/>
  <c r="G29" i="12" s="1"/>
  <c r="F31" i="12"/>
  <c r="G31" i="12" s="1"/>
  <c r="F58" i="12"/>
  <c r="G58" i="12" s="1"/>
  <c r="F39" i="12"/>
  <c r="G39" i="12" s="1"/>
  <c r="F35" i="12"/>
  <c r="G35" i="12" s="1"/>
  <c r="F55" i="12"/>
  <c r="G55" i="12" s="1"/>
  <c r="F56" i="12"/>
  <c r="G56" i="12" s="1"/>
  <c r="F57" i="12"/>
  <c r="G57" i="12" s="1"/>
  <c r="F67" i="12"/>
  <c r="G67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F65" i="12"/>
  <c r="G65" i="12" s="1"/>
  <c r="G66" i="12"/>
  <c r="G34" i="12"/>
  <c r="F36" i="12"/>
  <c r="G36" i="12" s="1"/>
  <c r="F41" i="12"/>
  <c r="G41" i="12" s="1"/>
  <c r="F42" i="12"/>
  <c r="G42" i="12" s="1"/>
  <c r="G43" i="12"/>
  <c r="F45" i="12"/>
  <c r="G45" i="12" s="1"/>
  <c r="F46" i="12"/>
  <c r="G46" i="12" s="1"/>
  <c r="G50" i="12"/>
  <c r="G51" i="12"/>
  <c r="F52" i="12"/>
  <c r="G52" i="12" s="1"/>
  <c r="F54" i="12"/>
  <c r="G54" i="12" s="1"/>
  <c r="F33" i="12"/>
  <c r="G33" i="12" s="1"/>
  <c r="G38" i="12"/>
  <c r="D71" i="12"/>
  <c r="D72" i="12" s="1"/>
  <c r="D75" i="12" s="1"/>
  <c r="D76" i="12" s="1"/>
  <c r="F53" i="12"/>
  <c r="G53" i="12" s="1"/>
  <c r="G48" i="12"/>
  <c r="F47" i="12"/>
  <c r="G47" i="12" s="1"/>
  <c r="G44" i="12"/>
  <c r="F37" i="12"/>
  <c r="G37" i="12" s="1"/>
  <c r="D53" i="9"/>
  <c r="D43" i="9"/>
  <c r="D45" i="9" s="1"/>
  <c r="D46" i="9" l="1"/>
  <c r="D81" i="12"/>
  <c r="D82" i="12" s="1"/>
  <c r="F26" i="9"/>
  <c r="G26" i="9" s="1"/>
  <c r="F15" i="9"/>
  <c r="G15" i="9" s="1"/>
  <c r="H54" i="9"/>
  <c r="G17" i="9"/>
  <c r="D48" i="9"/>
  <c r="D47" i="9" s="1"/>
  <c r="D49" i="9" s="1"/>
  <c r="D50" i="9" s="1"/>
  <c r="G9" i="9" l="1"/>
  <c r="F37" i="9"/>
  <c r="G37" i="9" s="1"/>
  <c r="G30" i="9"/>
  <c r="G18" i="9"/>
  <c r="F55" i="9" s="1"/>
  <c r="H55" i="9" s="1"/>
  <c r="F38" i="9"/>
  <c r="G38" i="9" s="1"/>
  <c r="F8" i="9"/>
  <c r="G8" i="9" s="1"/>
  <c r="G4" i="9"/>
  <c r="F25" i="9"/>
  <c r="G25" i="9" s="1"/>
  <c r="G36" i="9"/>
  <c r="F33" i="9"/>
  <c r="G33" i="9" s="1"/>
  <c r="F34" i="9"/>
  <c r="G34" i="9" s="1"/>
  <c r="G29" i="9"/>
  <c r="G23" i="9"/>
  <c r="G11" i="9"/>
  <c r="F5" i="9"/>
  <c r="G5" i="9" s="1"/>
  <c r="F19" i="9"/>
  <c r="G19" i="9" s="1"/>
  <c r="F22" i="9"/>
  <c r="G22" i="9" s="1"/>
  <c r="F27" i="9"/>
  <c r="G27" i="9" s="1"/>
  <c r="F32" i="9"/>
  <c r="G32" i="9" s="1"/>
  <c r="G35" i="9"/>
  <c r="G10" i="9"/>
  <c r="G28" i="9"/>
  <c r="F3" i="9"/>
  <c r="G3" i="9" s="1"/>
  <c r="F13" i="9"/>
  <c r="G13" i="9" s="1"/>
  <c r="H57" i="9"/>
  <c r="F20" i="9"/>
  <c r="G20" i="9" s="1"/>
  <c r="F24" i="9"/>
  <c r="G24" i="9" s="1"/>
  <c r="F2" i="9"/>
  <c r="G2" i="9" s="1"/>
  <c r="D38" i="6"/>
  <c r="F69" i="9" l="1"/>
  <c r="H69" i="9" s="1"/>
  <c r="F46" i="9"/>
  <c r="H46" i="9" s="1"/>
  <c r="F44" i="9"/>
  <c r="G44" i="9" s="1"/>
  <c r="G45" i="9" s="1"/>
  <c r="F62" i="9"/>
  <c r="H62" i="9" s="1"/>
  <c r="F51" i="9"/>
  <c r="H51" i="9" s="1"/>
  <c r="H48" i="9"/>
  <c r="F56" i="9"/>
  <c r="H56" i="9" s="1"/>
  <c r="D55" i="9"/>
  <c r="D56" i="9" s="1"/>
  <c r="H63" i="9"/>
  <c r="F58" i="9"/>
  <c r="H58" i="9" s="1"/>
  <c r="H49" i="9"/>
  <c r="F8" i="6"/>
  <c r="G8" i="6" s="1"/>
  <c r="F22" i="6"/>
  <c r="G22" i="6" s="1"/>
  <c r="F23" i="6"/>
  <c r="G23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G12" i="6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G46" i="9" l="1"/>
  <c r="G47" i="9" s="1"/>
  <c r="G48" i="9" s="1"/>
  <c r="H44" i="9"/>
  <c r="G49" i="9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</calcChain>
</file>

<file path=xl/sharedStrings.xml><?xml version="1.0" encoding="utf-8"?>
<sst xmlns="http://schemas.openxmlformats.org/spreadsheetml/2006/main" count="7984" uniqueCount="1393">
  <si>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</si>
  <si>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</si>
  <si>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</si>
  <si>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</si>
  <si>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</si>
  <si>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</si>
  <si>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</si>
  <si>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</si>
  <si>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</si>
  <si>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</si>
  <si>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</si>
  <si>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</si>
  <si>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</si>
  <si>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</si>
  <si>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</si>
  <si>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</si>
  <si>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</si>
  <si>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</si>
  <si>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</si>
  <si>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</si>
  <si>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</si>
  <si>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</si>
  <si>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</si>
  <si>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</si>
  <si>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</si>
  <si>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</si>
  <si>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</si>
  <si>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</si>
  <si>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</si>
  <si>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</si>
  <si>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</si>
  <si>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</si>
  <si>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</si>
  <si>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</si>
  <si>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</si>
  <si>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</si>
  <si>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</si>
  <si>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</si>
  <si>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</si>
  <si>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</si>
  <si>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</si>
  <si>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</si>
  <si>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</si>
  <si>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</si>
  <si>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</si>
  <si>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</si>
  <si>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</si>
  <si>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</si>
  <si>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</si>
  <si>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</si>
  <si>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</si>
  <si>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</si>
  <si>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</si>
  <si>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</si>
  <si>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</si>
  <si>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</si>
  <si>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</si>
  <si>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</si>
  <si>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</si>
  <si>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</si>
  <si>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</si>
  <si>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</si>
  <si>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</si>
  <si>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</si>
  <si>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</si>
  <si>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</si>
  <si>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</si>
  <si>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</si>
  <si>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</si>
  <si>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</si>
  <si>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</si>
  <si>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</si>
  <si>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</si>
  <si>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</si>
  <si>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</si>
  <si>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</si>
  <si>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</si>
  <si>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</si>
  <si>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</si>
  <si>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</si>
  <si>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</si>
  <si>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</si>
  <si>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</si>
  <si>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</si>
  <si>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</si>
  <si>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</si>
  <si>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</si>
  <si>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</si>
  <si>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</si>
  <si>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</si>
  <si>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</si>
  <si>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</si>
  <si>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</si>
  <si>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</si>
  <si>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</si>
  <si>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</si>
  <si>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</si>
  <si>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</si>
  <si>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</si>
  <si>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</si>
  <si>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</si>
  <si>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</si>
  <si>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</si>
  <si>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</si>
  <si>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</si>
  <si>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</si>
  <si>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</si>
  <si>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</si>
  <si>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</si>
  <si>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</si>
  <si>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</si>
  <si>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</si>
  <si>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</si>
  <si>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</si>
  <si>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</si>
  <si>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</si>
  <si>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</si>
  <si>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</si>
  <si>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</si>
  <si>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</si>
  <si>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</si>
  <si>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</si>
  <si>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</si>
  <si>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</si>
  <si>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</si>
  <si>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</si>
  <si>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</si>
  <si>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</si>
  <si>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</si>
  <si>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</si>
  <si>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</si>
  <si>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</si>
  <si>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</si>
  <si>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</si>
  <si>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</si>
  <si>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</si>
  <si>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</si>
  <si>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</si>
  <si>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</si>
  <si>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</si>
  <si>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</si>
  <si>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</si>
  <si>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</si>
  <si>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</si>
  <si>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</si>
  <si>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</si>
  <si>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</si>
  <si>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</si>
  <si>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</si>
  <si>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</si>
  <si>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</si>
  <si>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</si>
  <si>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</si>
  <si>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</si>
  <si>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</si>
  <si>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</si>
  <si>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</si>
  <si>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</si>
  <si>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</si>
  <si>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</si>
  <si>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</si>
  <si>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</si>
  <si>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</si>
  <si>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</si>
  <si>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</si>
  <si>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</si>
  <si>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</si>
  <si>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</si>
  <si>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</si>
  <si>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</si>
  <si>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</si>
  <si>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</si>
  <si>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</si>
  <si>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</si>
  <si>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</si>
  <si>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</si>
  <si>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</si>
  <si>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</si>
  <si>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</si>
  <si>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</si>
  <si>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</si>
  <si>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</si>
  <si>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</si>
  <si>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</si>
  <si>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</si>
  <si>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</si>
  <si>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</si>
  <si>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</si>
  <si>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</si>
  <si>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</si>
  <si>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</si>
  <si>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</si>
  <si>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</si>
  <si>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</si>
  <si>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</si>
  <si>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</si>
  <si>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</si>
  <si>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</si>
  <si>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</si>
  <si>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</si>
  <si>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</si>
  <si>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</si>
  <si>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</si>
  <si>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</si>
  <si>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</si>
  <si>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</si>
  <si>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</si>
  <si>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</si>
  <si>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</si>
  <si>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</si>
  <si>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</si>
  <si>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</si>
  <si>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</si>
  <si>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</si>
  <si>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</si>
  <si>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</si>
  <si>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</si>
  <si>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</si>
  <si>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</si>
  <si>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</si>
  <si>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</si>
  <si>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</si>
  <si>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</si>
  <si>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</si>
  <si>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</si>
  <si>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</si>
  <si>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</si>
  <si>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</si>
  <si>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</si>
  <si>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</si>
  <si>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</si>
  <si>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</si>
  <si>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</si>
  <si>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</si>
  <si>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</si>
  <si>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</si>
  <si>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</si>
  <si>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</si>
  <si>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</si>
  <si>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</si>
  <si>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</si>
  <si>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</si>
  <si>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</si>
  <si>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</si>
  <si>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</si>
  <si>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</si>
  <si>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</si>
  <si>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</si>
  <si>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</si>
  <si>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</si>
  <si>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</si>
  <si>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</si>
  <si>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</si>
  <si>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</si>
  <si>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</si>
  <si>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</si>
  <si>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</si>
  <si>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</si>
  <si>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</si>
  <si>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</si>
  <si>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</si>
  <si>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</si>
  <si>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</si>
  <si>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</si>
  <si>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</si>
  <si>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</si>
  <si>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</si>
  <si>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</si>
  <si>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</si>
  <si>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</si>
  <si>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</si>
  <si>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</si>
  <si>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</si>
  <si>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</si>
  <si>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</si>
  <si>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</si>
  <si>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</si>
  <si>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</si>
  <si>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</si>
  <si>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</si>
  <si>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</si>
  <si>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</si>
  <si>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</si>
  <si>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</si>
  <si>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</si>
  <si>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</si>
  <si>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</si>
  <si>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</si>
  <si>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</si>
  <si>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</si>
  <si>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</si>
  <si>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</si>
  <si>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</si>
  <si>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</si>
  <si>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</si>
  <si>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</si>
  <si>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</si>
  <si>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</si>
  <si>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</si>
  <si>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</si>
  <si>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</si>
  <si>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</si>
  <si>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</si>
  <si>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</si>
  <si>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</si>
  <si>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</si>
  <si>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</si>
  <si>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</si>
  <si>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</si>
  <si>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</si>
  <si>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</si>
  <si>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</si>
  <si>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</si>
  <si>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</si>
  <si>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</si>
  <si>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</si>
  <si>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</si>
  <si>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</si>
  <si>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</si>
  <si>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</si>
  <si>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</si>
  <si>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</si>
  <si>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</si>
  <si>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</si>
  <si>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</si>
  <si>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</si>
  <si>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</si>
  <si>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</si>
  <si>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</si>
  <si>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</si>
  <si>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</si>
  <si>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</si>
  <si>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</si>
  <si>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</si>
  <si>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</si>
  <si>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</si>
  <si>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</si>
  <si>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</si>
  <si>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</si>
  <si>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</si>
  <si>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</si>
  <si>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</si>
  <si>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</si>
  <si>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</si>
  <si>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</si>
  <si>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</si>
  <si>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</si>
  <si>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</si>
  <si>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</si>
  <si>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</si>
  <si>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</si>
  <si>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</si>
  <si>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</si>
  <si>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</si>
  <si>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</si>
  <si>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</si>
  <si>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</si>
  <si>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</si>
  <si>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</si>
  <si>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</si>
  <si>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</si>
  <si>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</si>
  <si>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</si>
  <si>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</si>
  <si>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</si>
  <si>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</si>
  <si>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</si>
  <si>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</si>
  <si>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</si>
  <si>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</si>
  <si>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</si>
  <si>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</si>
  <si>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</si>
  <si>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</si>
  <si>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</si>
  <si>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</si>
  <si>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</si>
  <si>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</si>
  <si>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</si>
  <si>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</si>
  <si>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</si>
  <si>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</si>
  <si>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</si>
  <si>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</si>
  <si>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</si>
  <si>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</si>
  <si>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</si>
  <si>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</si>
  <si>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</si>
  <si>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</si>
  <si>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</si>
  <si>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</si>
  <si>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</si>
  <si>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</si>
  <si>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</si>
  <si>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</si>
  <si>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</si>
  <si>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</si>
  <si>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</si>
  <si>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</si>
  <si>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</si>
  <si>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</si>
  <si>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</si>
  <si>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</si>
  <si>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</si>
  <si>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</si>
  <si>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</si>
  <si>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</si>
  <si>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</si>
  <si>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</si>
  <si>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</si>
  <si>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</si>
  <si>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</si>
  <si>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</si>
  <si>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</si>
  <si>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</si>
  <si>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</si>
  <si>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</si>
  <si>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</si>
  <si>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</si>
  <si>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</si>
  <si>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</si>
  <si>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</si>
  <si>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</si>
  <si>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</si>
  <si>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</si>
  <si>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</si>
  <si>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</si>
  <si>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</si>
  <si>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</si>
  <si>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</si>
  <si>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</si>
  <si>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</si>
  <si>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</si>
  <si>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</si>
  <si>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</si>
  <si>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</si>
  <si>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</si>
  <si>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</si>
  <si>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</si>
  <si>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</si>
  <si>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</si>
  <si>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</si>
  <si>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</si>
  <si>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</si>
  <si>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</si>
  <si>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</si>
  <si>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</si>
  <si>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</si>
  <si>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</si>
  <si>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</si>
  <si>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</si>
  <si>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</si>
  <si>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</si>
  <si>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</si>
  <si>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</si>
  <si>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</si>
  <si>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</si>
  <si>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</si>
  <si>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</si>
  <si>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</si>
  <si>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</si>
  <si>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</si>
  <si>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</si>
  <si>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</si>
  <si>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</si>
  <si>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</si>
  <si>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</si>
  <si>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</si>
  <si>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</si>
  <si>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</si>
  <si>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</si>
  <si>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</si>
  <si>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</si>
  <si>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</si>
  <si>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</si>
  <si>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</si>
  <si>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</si>
  <si>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</si>
  <si>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</si>
  <si>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</si>
  <si>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</si>
  <si>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</si>
  <si>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</si>
  <si>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</si>
  <si>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</si>
  <si>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</si>
  <si>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</si>
  <si>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</si>
  <si>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</si>
  <si>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</si>
  <si>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</si>
  <si>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</si>
  <si>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</si>
  <si>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</si>
  <si>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</si>
  <si>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</si>
  <si>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</si>
  <si>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</si>
  <si>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</si>
  <si>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</si>
  <si>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</si>
  <si>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</si>
  <si>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</si>
  <si>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</si>
  <si>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</si>
  <si>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</si>
  <si>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</si>
  <si>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</si>
  <si>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</si>
  <si>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</si>
  <si>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</si>
  <si>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</si>
  <si>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</si>
  <si>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</si>
  <si>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</si>
  <si>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</si>
  <si>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</si>
  <si>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</si>
  <si>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</si>
  <si>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</si>
  <si>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</si>
  <si>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</si>
  <si>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</si>
  <si>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</si>
  <si>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</si>
  <si>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</si>
  <si>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</si>
  <si>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</si>
  <si>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</si>
  <si>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</si>
  <si>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</si>
  <si>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</si>
  <si>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</si>
  <si>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</si>
  <si>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</si>
  <si>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</si>
  <si>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</si>
  <si>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</si>
  <si>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</si>
  <si>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</si>
  <si>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</si>
  <si>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</si>
  <si>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</si>
  <si>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</si>
  <si>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</si>
  <si>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</si>
  <si>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</si>
  <si>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</si>
  <si>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</si>
  <si>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</si>
  <si>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</si>
  <si>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</si>
  <si>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</si>
  <si>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</si>
  <si>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</si>
  <si>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</si>
  <si>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</si>
  <si>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</si>
  <si>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</si>
  <si>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</si>
  <si>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</si>
  <si>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</si>
  <si>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</si>
  <si>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</si>
  <si>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</si>
  <si>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</si>
  <si>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</si>
  <si>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</si>
  <si>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</si>
  <si>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</si>
  <si>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</si>
  <si>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</si>
  <si>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</si>
  <si>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</si>
  <si>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</si>
  <si>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</si>
  <si>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</si>
  <si>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</si>
  <si>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</si>
  <si>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</si>
  <si>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</si>
  <si>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</si>
  <si>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</si>
  <si>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</si>
  <si>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</si>
  <si>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</si>
  <si>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</si>
  <si>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</si>
  <si>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</si>
  <si>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</si>
  <si>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</si>
  <si>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</si>
  <si>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</si>
  <si>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</si>
  <si>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</si>
  <si>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</si>
  <si>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</si>
  <si>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</si>
  <si>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</si>
  <si>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</si>
  <si>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</si>
  <si>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</si>
  <si>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</si>
  <si>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</si>
  <si>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</si>
  <si>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</si>
  <si>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</si>
  <si>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</si>
  <si>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</si>
  <si>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</si>
  <si>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</si>
  <si>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</si>
  <si>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</si>
  <si>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</si>
  <si>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</si>
  <si>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</si>
  <si>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</si>
  <si>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</si>
  <si>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</si>
  <si>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</si>
  <si>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</si>
  <si>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</si>
  <si>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</si>
  <si>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</si>
  <si>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</si>
  <si>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</si>
  <si>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</si>
  <si>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</si>
  <si>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</si>
  <si>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</si>
  <si>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</si>
  <si>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</si>
  <si>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</si>
  <si>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</si>
  <si>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</si>
  <si>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</si>
  <si>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</si>
  <si>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</si>
  <si>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</si>
  <si>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</si>
  <si>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</si>
  <si>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</si>
  <si>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</si>
  <si>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</si>
  <si>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</si>
  <si>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</si>
  <si>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</si>
  <si>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</si>
  <si>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</si>
  <si>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</si>
  <si>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</si>
  <si>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</si>
  <si>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</si>
  <si>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</si>
  <si>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</si>
  <si>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</si>
  <si>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</si>
  <si>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</si>
  <si>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</si>
  <si>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</si>
  <si>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</si>
  <si>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</si>
  <si>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</si>
  <si>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</si>
  <si>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</si>
  <si>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</si>
  <si>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</si>
  <si>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</si>
  <si>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</si>
  <si>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</si>
  <si>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</si>
  <si>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</si>
  <si>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</si>
  <si>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</si>
  <si>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</si>
  <si>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</si>
  <si>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</si>
  <si>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</si>
  <si>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</si>
  <si>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</si>
  <si>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</si>
  <si>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</si>
  <si>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</si>
  <si>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</si>
  <si>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</si>
  <si>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</si>
  <si>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</si>
  <si>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</si>
  <si>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</si>
  <si>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</si>
  <si>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</si>
  <si>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</si>
  <si>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</si>
  <si>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</si>
  <si>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</si>
  <si>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</si>
  <si>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</si>
  <si>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</si>
  <si>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</si>
  <si>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</si>
  <si>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</si>
  <si>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</si>
  <si>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</si>
  <si>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</si>
  <si>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</si>
  <si>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</si>
  <si>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</si>
  <si>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</si>
  <si>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</si>
  <si>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</si>
  <si>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</si>
  <si>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</si>
  <si>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</si>
  <si>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</si>
  <si>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</si>
  <si>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</si>
  <si>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</si>
  <si>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</si>
  <si>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</si>
  <si>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</si>
  <si>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</si>
  <si>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</si>
  <si>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</si>
  <si>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</si>
  <si>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</si>
  <si>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</si>
  <si>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</si>
  <si>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</si>
  <si>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</si>
  <si>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</si>
  <si>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</si>
  <si>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</si>
  <si>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</si>
  <si>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</si>
  <si>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</si>
  <si>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</si>
  <si>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</si>
  <si>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</si>
  <si>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</si>
  <si>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</si>
  <si>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</si>
  <si>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</si>
  <si>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</si>
  <si>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</si>
  <si>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</si>
  <si>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</si>
  <si>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</si>
  <si>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</si>
  <si>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</si>
  <si>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</si>
  <si>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</si>
  <si>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</si>
  <si>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</si>
  <si>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</si>
  <si>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</si>
  <si>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</si>
  <si>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</si>
  <si>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</si>
  <si>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</si>
  <si>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</si>
  <si>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</si>
  <si>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</si>
  <si>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</si>
  <si>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</si>
  <si>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</si>
  <si>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</si>
  <si>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</si>
  <si>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</si>
  <si>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</si>
  <si>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</si>
  <si>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</si>
  <si>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</si>
  <si>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</si>
  <si>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</si>
  <si>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</si>
  <si>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</si>
  <si>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</si>
  <si>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</si>
  <si>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</si>
  <si>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</si>
  <si>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</si>
  <si>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</si>
  <si>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</si>
  <si>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</si>
  <si>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</si>
  <si>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</si>
  <si>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</si>
  <si>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</si>
  <si>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</si>
  <si>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</si>
  <si>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</si>
  <si>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</si>
  <si>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</si>
  <si>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</si>
  <si>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</si>
  <si>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</si>
  <si>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</si>
  <si>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</si>
  <si>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</si>
  <si>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</si>
  <si>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</si>
  <si>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</si>
  <si>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</si>
  <si>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</si>
  <si>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</si>
  <si>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</si>
  <si>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</si>
  <si>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</si>
  <si>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</si>
  <si>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</si>
  <si>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</si>
  <si>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</si>
  <si>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</si>
  <si>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</si>
  <si>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</si>
  <si>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</si>
  <si>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</si>
  <si>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</si>
  <si>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</si>
  <si>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</si>
  <si>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</si>
  <si>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</si>
  <si>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</si>
  <si>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</si>
  <si>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</si>
  <si>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</si>
  <si>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</si>
  <si>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</si>
  <si>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</si>
  <si>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</si>
  <si>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</si>
  <si>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</si>
  <si>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</si>
  <si>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</si>
  <si>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</si>
  <si>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</si>
  <si>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</si>
  <si>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</si>
  <si>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</si>
  <si>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</si>
  <si>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</si>
  <si>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</si>
  <si>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</si>
  <si>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</si>
  <si>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</si>
  <si>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</si>
  <si>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</si>
  <si>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</si>
  <si>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</si>
  <si>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</si>
  <si>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</si>
  <si>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</si>
  <si>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</si>
  <si>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</si>
  <si>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</si>
  <si>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</si>
  <si>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</si>
  <si>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</si>
  <si>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</si>
  <si>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</si>
  <si>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</si>
  <si>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</si>
  <si>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</si>
  <si>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</si>
  <si>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</si>
  <si>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</si>
  <si>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</si>
  <si>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</si>
  <si>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</si>
  <si>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</si>
  <si>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</si>
  <si>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</si>
  <si>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</si>
  <si>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</si>
  <si>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</si>
  <si>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</si>
  <si>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</si>
  <si>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</si>
  <si>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</si>
  <si>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</si>
  <si>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</si>
  <si>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</si>
  <si>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</si>
  <si>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</si>
  <si>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</si>
  <si>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</si>
  <si>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</si>
  <si>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</si>
  <si>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</si>
  <si>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</si>
  <si>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</si>
  <si>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</si>
  <si>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</si>
  <si>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</si>
  <si>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</si>
  <si>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</si>
  <si>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</si>
  <si>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</si>
  <si>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</si>
  <si>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</si>
  <si>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</si>
  <si>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</si>
  <si>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</si>
  <si>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</si>
  <si>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</si>
  <si>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</si>
  <si>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</si>
  <si>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</si>
  <si>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</si>
  <si>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</si>
  <si>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</si>
  <si>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</si>
  <si>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</si>
  <si>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</si>
  <si>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</si>
  <si>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</si>
  <si>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</si>
  <si>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</si>
  <si>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</si>
  <si>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</si>
  <si>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</si>
  <si>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</si>
  <si>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</si>
  <si>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</si>
  <si>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</si>
  <si>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</si>
  <si>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</si>
  <si>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</si>
  <si>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</si>
  <si>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</si>
  <si>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</si>
  <si>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</si>
  <si>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</si>
  <si>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</si>
  <si>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</si>
  <si>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</si>
  <si>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</si>
  <si>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</si>
  <si>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</si>
  <si>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</si>
  <si>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</si>
  <si>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</si>
  <si>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</si>
  <si>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</si>
  <si>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</si>
  <si>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</si>
  <si>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</si>
  <si>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</si>
  <si>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</si>
  <si>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</si>
  <si>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</si>
  <si>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</si>
  <si>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</si>
  <si>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</si>
  <si>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</si>
  <si>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</si>
  <si>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</si>
  <si>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</si>
  <si>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</si>
  <si>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</si>
  <si>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</si>
  <si>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</si>
  <si>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</si>
  <si>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</si>
  <si>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</si>
  <si>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</si>
  <si>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</si>
  <si>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</si>
  <si>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</si>
  <si>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</si>
  <si>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</si>
  <si>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</si>
  <si>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</si>
  <si>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</si>
  <si>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</si>
  <si>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</si>
  <si>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</si>
  <si>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</si>
  <si>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</si>
  <si>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</si>
  <si>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</si>
  <si>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</si>
  <si>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</si>
  <si>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</si>
  <si>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</si>
  <si>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</si>
  <si>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</si>
  <si>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</si>
  <si>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</si>
  <si>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</si>
  <si>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</si>
  <si>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</si>
  <si>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</si>
  <si>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</si>
  <si>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</si>
  <si>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</si>
  <si>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</si>
  <si>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</si>
  <si>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</si>
  <si>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</si>
  <si>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</si>
  <si>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</si>
  <si>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</si>
  <si>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</si>
  <si>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</si>
  <si>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</si>
  <si>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</si>
  <si>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</si>
  <si>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</si>
  <si>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</si>
  <si>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</si>
  <si>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</si>
  <si>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</si>
  <si>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</si>
  <si>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</si>
  <si>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</si>
  <si>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</si>
  <si>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</si>
  <si>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</si>
  <si>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</si>
  <si>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1--9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</si>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</sst>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0" fillId="19" borderId="0" xfId="0" applyFont="1" applyFill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12" fillId="18" borderId="0" xfId="0" applyFont="1" applyFill="1" applyAlignment="1">
      <alignment horizontal="center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3"/>
      <tableStyleElement type="secondRowStripe" dxfId="102"/>
    </tableStyle>
    <tableStyle name="Equipes-style 2" pivot="0" count="2">
      <tableStyleElement type="firstRowStripe" dxfId="101"/>
      <tableStyleElement type="secondRowStripe" dxfId="100"/>
    </tableStyle>
    <tableStyle name="Equipes-style 3" pivot="0" count="2">
      <tableStyleElement type="firstRowStripe" dxfId="99"/>
      <tableStyleElement type="secondRowStripe" dxfId="98"/>
    </tableStyle>
    <tableStyle name="Equipes-style 4" pivot="0" count="2">
      <tableStyleElement type="firstRowStripe" dxfId="97"/>
      <tableStyleElement type="secondRowStripe" dxfId="96"/>
    </tableStyle>
    <tableStyle name="Equipes-style 7" pivot="0" count="2">
      <tableStyleElement type="firstRowStripe" dxfId="95"/>
      <tableStyleElement type="secondRowStripe" dxfId="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28930</c:v>
                </c:pt>
                <c:pt idx="12">
                  <c:v>29055</c:v>
                </c:pt>
                <c:pt idx="13">
                  <c:v>29055</c:v>
                </c:pt>
                <c:pt idx="14">
                  <c:v>29055</c:v>
                </c:pt>
                <c:pt idx="15">
                  <c:v>29055</c:v>
                </c:pt>
                <c:pt idx="16">
                  <c:v>29055</c:v>
                </c:pt>
                <c:pt idx="17">
                  <c:v>29055</c:v>
                </c:pt>
                <c:pt idx="18">
                  <c:v>29965</c:v>
                </c:pt>
                <c:pt idx="19">
                  <c:v>31005</c:v>
                </c:pt>
                <c:pt idx="20">
                  <c:v>31005</c:v>
                </c:pt>
                <c:pt idx="21">
                  <c:v>31955</c:v>
                </c:pt>
                <c:pt idx="22">
                  <c:v>32935</c:v>
                </c:pt>
                <c:pt idx="23">
                  <c:v>32935</c:v>
                </c:pt>
                <c:pt idx="24">
                  <c:v>32935</c:v>
                </c:pt>
                <c:pt idx="25">
                  <c:v>34985</c:v>
                </c:pt>
                <c:pt idx="26">
                  <c:v>38435</c:v>
                </c:pt>
                <c:pt idx="27">
                  <c:v>38435</c:v>
                </c:pt>
                <c:pt idx="28">
                  <c:v>38435</c:v>
                </c:pt>
                <c:pt idx="29">
                  <c:v>38435</c:v>
                </c:pt>
                <c:pt idx="30">
                  <c:v>38435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4192"/>
        <c:axId val="258294976"/>
      </c:scatterChart>
      <c:valAx>
        <c:axId val="2582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294976"/>
        <c:crosses val="autoZero"/>
        <c:crossBetween val="midCat"/>
      </c:valAx>
      <c:valAx>
        <c:axId val="258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2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marcoInvest!$G$44:$G$74</c:f>
              <c:numCache>
                <c:formatCode>"R$"\ #,##0.00</c:formatCode>
                <c:ptCount val="31"/>
                <c:pt idx="0">
                  <c:v>26640</c:v>
                </c:pt>
                <c:pt idx="1">
                  <c:v>26640</c:v>
                </c:pt>
                <c:pt idx="2">
                  <c:v>26700</c:v>
                </c:pt>
                <c:pt idx="3">
                  <c:v>27700</c:v>
                </c:pt>
                <c:pt idx="4">
                  <c:v>27090</c:v>
                </c:pt>
                <c:pt idx="5">
                  <c:v>27640</c:v>
                </c:pt>
                <c:pt idx="6">
                  <c:v>27640</c:v>
                </c:pt>
                <c:pt idx="7">
                  <c:v>28640</c:v>
                </c:pt>
                <c:pt idx="8">
                  <c:v>28640</c:v>
                </c:pt>
                <c:pt idx="9">
                  <c:v>28640</c:v>
                </c:pt>
                <c:pt idx="10">
                  <c:v>29350</c:v>
                </c:pt>
                <c:pt idx="11">
                  <c:v>27350</c:v>
                </c:pt>
                <c:pt idx="12">
                  <c:v>29270</c:v>
                </c:pt>
                <c:pt idx="13">
                  <c:v>29850</c:v>
                </c:pt>
                <c:pt idx="14">
                  <c:v>31640</c:v>
                </c:pt>
                <c:pt idx="15">
                  <c:v>31640</c:v>
                </c:pt>
                <c:pt idx="16">
                  <c:v>31640</c:v>
                </c:pt>
                <c:pt idx="17">
                  <c:v>31640</c:v>
                </c:pt>
                <c:pt idx="18">
                  <c:v>30150</c:v>
                </c:pt>
                <c:pt idx="19">
                  <c:v>31680</c:v>
                </c:pt>
                <c:pt idx="20">
                  <c:v>31680</c:v>
                </c:pt>
                <c:pt idx="21">
                  <c:v>31680</c:v>
                </c:pt>
                <c:pt idx="22">
                  <c:v>31680</c:v>
                </c:pt>
                <c:pt idx="23">
                  <c:v>31680</c:v>
                </c:pt>
                <c:pt idx="24">
                  <c:v>31680</c:v>
                </c:pt>
                <c:pt idx="25">
                  <c:v>33660</c:v>
                </c:pt>
                <c:pt idx="26">
                  <c:v>33660</c:v>
                </c:pt>
                <c:pt idx="27">
                  <c:v>33660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6936"/>
        <c:axId val="257796464"/>
      </c:scatterChart>
      <c:valAx>
        <c:axId val="2582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796464"/>
        <c:crosses val="autoZero"/>
        <c:crossBetween val="midCat"/>
      </c:valAx>
      <c:valAx>
        <c:axId val="257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29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56</xdr:row>
      <xdr:rowOff>104775</xdr:rowOff>
    </xdr:from>
    <xdr:to>
      <xdr:col>4</xdr:col>
      <xdr:colOff>142875</xdr:colOff>
      <xdr:row>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2:I342" headerRowCount="0" headerRowDxfId="93" dataDxfId="92" totalsRowDxfId="91">
  <tableColumns count="4">
    <tableColumn id="1" name="Column1" dataDxfId="90">
      <calculatedColumnFormula>COUNTIF(K$2:$K$325,G342)</calculatedColumnFormula>
    </tableColumn>
    <tableColumn id="2" name="Column2" dataDxfId="89"/>
    <tableColumn id="3" name="Column3" dataDxfId="88">
      <calculatedColumnFormula>SUMIFS($I$2:$I$325,$K$2:$K$325,G342)</calculatedColumnFormula>
    </tableColumn>
    <tableColumn id="4" name="Column4" dataDxfId="87">
      <calculatedColumnFormula>H342/D$336*100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3:I343" headerRowCount="0" headerRowDxfId="86" dataDxfId="85" totalsRowDxfId="84">
  <tableColumns count="4">
    <tableColumn id="1" name="Column1" dataDxfId="83">
      <calculatedColumnFormula>COUNTIF(K$2:$K$325,G343)</calculatedColumnFormula>
    </tableColumn>
    <tableColumn id="2" name="Column2" dataDxfId="82"/>
    <tableColumn id="3" name="Column3" dataDxfId="81">
      <calculatedColumnFormula>SUMIFS($I$2:$I$325,$K$2:$K$325,G343)</calculatedColumnFormula>
    </tableColumn>
    <tableColumn id="4" name="Column4" dataDxfId="80">
      <calculatedColumnFormula>H343/D$336*100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4:I344" headerRowCount="0" headerRowDxfId="79" dataDxfId="78" totalsRowDxfId="77">
  <tableColumns count="4">
    <tableColumn id="1" name="Column1" dataDxfId="76">
      <calculatedColumnFormula>COUNTIF(K$2:$K$325,G344)</calculatedColumnFormula>
    </tableColumn>
    <tableColumn id="2" name="Column2" dataDxfId="75"/>
    <tableColumn id="3" name="Column3" dataDxfId="74">
      <calculatedColumnFormula>SUMIFS($I$2:$I$325,$K$2:$K$325,G344)</calculatedColumnFormula>
    </tableColumn>
    <tableColumn id="4" name="Column4" dataDxfId="73">
      <calculatedColumnFormula>H344/D$336*100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72" dataDxfId="71" totalsRowDxfId="70">
  <tableColumns count="4">
    <tableColumn id="1" name="Column1" dataDxfId="69">
      <calculatedColumnFormula>COUNTIF(K$2:$K$325,G345)</calculatedColumnFormula>
    </tableColumn>
    <tableColumn id="2" name="Column2" dataDxfId="68"/>
    <tableColumn id="3" name="Column3" dataDxfId="67">
      <calculatedColumnFormula>SUMIFS($I$2:$I$325,$K$2:$K$325,G345)</calculatedColumnFormula>
    </tableColumn>
    <tableColumn id="4" name="Column4" dataDxfId="66">
      <calculatedColumnFormula>H345/D$336*100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65" dataDxfId="64" totalsRowDxfId="63">
  <tableColumns count="4">
    <tableColumn id="1" name="Column1" dataDxfId="62">
      <calculatedColumnFormula>COUNTIF(K$2:$K$325,G346)</calculatedColumnFormula>
    </tableColumn>
    <tableColumn id="2" name="Column2" dataDxfId="61"/>
    <tableColumn id="3" name="Column3" dataDxfId="60">
      <calculatedColumnFormula>SUMIFS($I$2:$I$325,$K$2:$K$325,G346)</calculatedColumnFormula>
    </tableColumn>
    <tableColumn id="4" name="Column4" dataDxfId="59">
      <calculatedColumnFormula>H346/D$336*100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topLeftCell="A318" workbookViewId="0">
      <selection activeCell="H345" sqref="H345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4.285156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C2*D$339</f>
        <v>34681.71</v>
      </c>
      <c r="I2" s="10">
        <f t="shared" ref="I2:I7" si="0">H2-D$339</f>
        <v>14863.59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C3*D$339</f>
        <v>39636.239999999998</v>
      </c>
      <c r="I3" s="10">
        <f t="shared" si="0"/>
        <v>19818.12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-19818.12</v>
      </c>
      <c r="J4" s="33" t="s">
        <v>21</v>
      </c>
      <c r="K4" s="4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C5*D$339</f>
        <v>38645.333999999995</v>
      </c>
      <c r="I5" s="10">
        <f t="shared" si="0"/>
        <v>18827.213999999996</v>
      </c>
      <c r="J5" s="38" t="s">
        <v>311</v>
      </c>
      <c r="K5" s="3" t="s">
        <v>58</v>
      </c>
    </row>
    <row r="6" spans="1:11" x14ac:dyDescent="0.25">
      <c r="A6" s="61">
        <v>44601</v>
      </c>
      <c r="B6" s="4" t="s">
        <v>71</v>
      </c>
      <c r="C6" s="9">
        <v>1.88</v>
      </c>
      <c r="E6" s="4" t="s">
        <v>15</v>
      </c>
      <c r="F6" s="39" t="s">
        <v>33</v>
      </c>
      <c r="H6" s="10">
        <f>C6*D$339</f>
        <v>37258.065599999994</v>
      </c>
      <c r="I6" s="10">
        <f t="shared" si="0"/>
        <v>17439.945599999995</v>
      </c>
      <c r="J6" s="33" t="s">
        <v>312</v>
      </c>
      <c r="K6" s="4" t="s">
        <v>60</v>
      </c>
    </row>
    <row r="7" spans="1:11" x14ac:dyDescent="0.25">
      <c r="A7" s="61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C7*D$339</f>
        <v>39636.239999999998</v>
      </c>
      <c r="I7" s="10">
        <f t="shared" si="0"/>
        <v>19818.12</v>
      </c>
      <c r="J7" s="33" t="s">
        <v>29</v>
      </c>
      <c r="K7" s="4" t="s">
        <v>56</v>
      </c>
    </row>
    <row r="8" spans="1:11" x14ac:dyDescent="0.25">
      <c r="A8" s="61">
        <v>44604</v>
      </c>
      <c r="B8" s="4" t="s">
        <v>75</v>
      </c>
      <c r="C8" s="9">
        <v>1.7</v>
      </c>
      <c r="E8" s="4" t="s">
        <v>15</v>
      </c>
      <c r="F8" s="39" t="s">
        <v>532</v>
      </c>
      <c r="H8" s="10">
        <f>C8*D$339</f>
        <v>33690.803999999996</v>
      </c>
      <c r="I8" s="10">
        <f>(H8-D$339)/2</f>
        <v>6936.3419999999987</v>
      </c>
      <c r="J8" s="33" t="s">
        <v>21</v>
      </c>
      <c r="K8" s="43" t="s">
        <v>66</v>
      </c>
    </row>
    <row r="9" spans="1:11" x14ac:dyDescent="0.25">
      <c r="A9" s="61">
        <v>44611</v>
      </c>
      <c r="B9" s="4" t="s">
        <v>91</v>
      </c>
      <c r="C9" s="9">
        <v>1.99</v>
      </c>
      <c r="E9" s="4" t="s">
        <v>15</v>
      </c>
      <c r="F9" s="39" t="s">
        <v>33</v>
      </c>
      <c r="H9" s="10">
        <v>0</v>
      </c>
      <c r="I9" s="10">
        <f t="shared" ref="I9:I16" si="1">H9-D$339</f>
        <v>-19818.12</v>
      </c>
      <c r="J9" s="33" t="s">
        <v>25</v>
      </c>
      <c r="K9" s="4" t="s">
        <v>60</v>
      </c>
    </row>
    <row r="10" spans="1:11" x14ac:dyDescent="0.25">
      <c r="A10" s="61">
        <v>44611</v>
      </c>
      <c r="B10" s="4" t="s">
        <v>100</v>
      </c>
      <c r="C10" s="9">
        <v>1.7</v>
      </c>
      <c r="E10" s="4" t="s">
        <v>15</v>
      </c>
      <c r="F10" s="40" t="s">
        <v>33</v>
      </c>
      <c r="H10" s="10">
        <f t="shared" ref="H10:H19" si="2">C10*D$339</f>
        <v>33690.803999999996</v>
      </c>
      <c r="I10" s="10">
        <f t="shared" si="1"/>
        <v>13872.683999999997</v>
      </c>
      <c r="J10" s="33" t="s">
        <v>21</v>
      </c>
      <c r="K10" s="4" t="s">
        <v>52</v>
      </c>
    </row>
    <row r="11" spans="1:11" x14ac:dyDescent="0.25">
      <c r="A11" s="61">
        <v>44611</v>
      </c>
      <c r="B11" s="4" t="s">
        <v>111</v>
      </c>
      <c r="C11" s="9">
        <v>1.92</v>
      </c>
      <c r="E11" s="4" t="s">
        <v>15</v>
      </c>
      <c r="F11" s="39" t="s">
        <v>33</v>
      </c>
      <c r="H11" s="10">
        <f t="shared" si="2"/>
        <v>38050.790399999998</v>
      </c>
      <c r="I11" s="10">
        <f t="shared" si="1"/>
        <v>18232.670399999999</v>
      </c>
      <c r="J11" s="33" t="s">
        <v>26</v>
      </c>
      <c r="K11" s="4" t="s">
        <v>119</v>
      </c>
    </row>
    <row r="12" spans="1:11" x14ac:dyDescent="0.25">
      <c r="A12" s="61">
        <v>44612</v>
      </c>
      <c r="B12" s="4" t="s">
        <v>118</v>
      </c>
      <c r="C12" s="9">
        <v>2.04</v>
      </c>
      <c r="E12" s="4" t="s">
        <v>15</v>
      </c>
      <c r="F12" s="39" t="s">
        <v>33</v>
      </c>
      <c r="H12" s="10">
        <f t="shared" si="2"/>
        <v>40428.964800000002</v>
      </c>
      <c r="I12" s="10">
        <f t="shared" si="1"/>
        <v>20610.844800000003</v>
      </c>
      <c r="J12" s="33" t="s">
        <v>312</v>
      </c>
      <c r="K12" s="4" t="s">
        <v>119</v>
      </c>
    </row>
    <row r="13" spans="1:11" x14ac:dyDescent="0.25">
      <c r="A13" s="61">
        <v>44614</v>
      </c>
      <c r="B13" s="4" t="s">
        <v>132</v>
      </c>
      <c r="C13" s="9">
        <v>1.95</v>
      </c>
      <c r="E13" s="4" t="s">
        <v>15</v>
      </c>
      <c r="F13" s="39" t="s">
        <v>33</v>
      </c>
      <c r="H13" s="10">
        <f t="shared" si="2"/>
        <v>38645.333999999995</v>
      </c>
      <c r="I13" s="10">
        <f t="shared" si="1"/>
        <v>18827.213999999996</v>
      </c>
      <c r="J13" s="4" t="s">
        <v>19</v>
      </c>
      <c r="K13" s="4" t="s">
        <v>60</v>
      </c>
    </row>
    <row r="14" spans="1:11" x14ac:dyDescent="0.25">
      <c r="A14" s="61">
        <v>44615</v>
      </c>
      <c r="B14" s="4" t="s">
        <v>138</v>
      </c>
      <c r="C14" s="9">
        <v>1.98</v>
      </c>
      <c r="E14" s="4" t="s">
        <v>15</v>
      </c>
      <c r="F14" s="39" t="s">
        <v>33</v>
      </c>
      <c r="H14" s="10">
        <f t="shared" si="2"/>
        <v>39239.8776</v>
      </c>
      <c r="I14" s="10">
        <f t="shared" si="1"/>
        <v>19421.757600000001</v>
      </c>
      <c r="J14" s="4" t="s">
        <v>311</v>
      </c>
      <c r="K14" s="4" t="s">
        <v>119</v>
      </c>
    </row>
    <row r="15" spans="1:11" x14ac:dyDescent="0.25">
      <c r="A15" s="61">
        <v>44618</v>
      </c>
      <c r="B15" s="4" t="s">
        <v>143</v>
      </c>
      <c r="C15" s="9">
        <v>1.61</v>
      </c>
      <c r="E15" s="4" t="s">
        <v>15</v>
      </c>
      <c r="F15" s="39" t="s">
        <v>532</v>
      </c>
      <c r="H15" s="10">
        <f t="shared" si="2"/>
        <v>31907.173200000001</v>
      </c>
      <c r="I15" s="10">
        <f t="shared" si="1"/>
        <v>12089.053200000002</v>
      </c>
      <c r="J15" s="4" t="s">
        <v>316</v>
      </c>
      <c r="K15" s="43" t="s">
        <v>66</v>
      </c>
    </row>
    <row r="16" spans="1:11" x14ac:dyDescent="0.25">
      <c r="A16" s="61">
        <v>44618</v>
      </c>
      <c r="B16" s="4" t="s">
        <v>147</v>
      </c>
      <c r="C16" s="9">
        <v>2.0499999999999998</v>
      </c>
      <c r="E16" s="4" t="s">
        <v>15</v>
      </c>
      <c r="F16" s="39" t="s">
        <v>33</v>
      </c>
      <c r="H16" s="10">
        <f t="shared" si="2"/>
        <v>40627.145999999993</v>
      </c>
      <c r="I16" s="10">
        <f t="shared" si="1"/>
        <v>20809.025999999994</v>
      </c>
      <c r="J16" s="4" t="s">
        <v>313</v>
      </c>
      <c r="K16" s="4" t="s">
        <v>60</v>
      </c>
    </row>
    <row r="17" spans="1:12" x14ac:dyDescent="0.25">
      <c r="A17" s="61">
        <v>44618</v>
      </c>
      <c r="B17" s="4" t="s">
        <v>148</v>
      </c>
      <c r="C17" s="9"/>
      <c r="E17" s="4" t="s">
        <v>15</v>
      </c>
      <c r="F17" s="41" t="s">
        <v>34</v>
      </c>
      <c r="H17" s="10">
        <f t="shared" si="2"/>
        <v>0</v>
      </c>
      <c r="I17" s="10">
        <v>0</v>
      </c>
      <c r="J17" s="4" t="s">
        <v>22</v>
      </c>
      <c r="K17" s="4" t="s">
        <v>56</v>
      </c>
    </row>
    <row r="18" spans="1:12" x14ac:dyDescent="0.25">
      <c r="A18" s="61">
        <v>44618</v>
      </c>
      <c r="B18" s="4" t="s">
        <v>154</v>
      </c>
      <c r="C18" s="9">
        <v>1.78</v>
      </c>
      <c r="E18" s="4" t="s">
        <v>15</v>
      </c>
      <c r="F18" s="39" t="s">
        <v>532</v>
      </c>
      <c r="H18" s="10">
        <f t="shared" si="2"/>
        <v>35276.253599999996</v>
      </c>
      <c r="I18" s="10">
        <f>(H18-D$339)/2</f>
        <v>7729.0667999999987</v>
      </c>
      <c r="J18" s="4" t="s">
        <v>23</v>
      </c>
      <c r="K18" s="43" t="s">
        <v>66</v>
      </c>
    </row>
    <row r="19" spans="1:12" x14ac:dyDescent="0.25">
      <c r="A19" s="61">
        <v>44619</v>
      </c>
      <c r="B19" s="4" t="s">
        <v>160</v>
      </c>
      <c r="C19" s="9">
        <v>2.04</v>
      </c>
      <c r="E19" s="4" t="s">
        <v>15</v>
      </c>
      <c r="F19" s="39" t="s">
        <v>33</v>
      </c>
      <c r="H19" s="10">
        <f t="shared" si="2"/>
        <v>40428.964800000002</v>
      </c>
      <c r="I19" s="10">
        <f t="shared" ref="I19:I28" si="3">H19-D$339</f>
        <v>20610.844800000003</v>
      </c>
      <c r="J19" s="4" t="s">
        <v>25</v>
      </c>
      <c r="K19" s="4" t="s">
        <v>119</v>
      </c>
    </row>
    <row r="20" spans="1:12" x14ac:dyDescent="0.25">
      <c r="A20" s="61">
        <v>44619</v>
      </c>
      <c r="B20" s="4" t="s">
        <v>166</v>
      </c>
      <c r="C20" s="9">
        <v>1.78</v>
      </c>
      <c r="E20" s="4" t="s">
        <v>15</v>
      </c>
      <c r="F20" s="40" t="s">
        <v>33</v>
      </c>
      <c r="H20" s="10">
        <v>0</v>
      </c>
      <c r="I20" s="10">
        <f t="shared" si="3"/>
        <v>-19818.12</v>
      </c>
      <c r="J20" s="4" t="s">
        <v>28</v>
      </c>
      <c r="K20" s="4" t="s">
        <v>52</v>
      </c>
    </row>
    <row r="21" spans="1:12" x14ac:dyDescent="0.25">
      <c r="A21" s="2">
        <v>44621</v>
      </c>
      <c r="B21" s="3" t="s">
        <v>176</v>
      </c>
      <c r="C21" s="9">
        <v>2.0299999999999998</v>
      </c>
      <c r="E21" s="4" t="s">
        <v>15</v>
      </c>
      <c r="F21" s="39" t="s">
        <v>33</v>
      </c>
      <c r="H21" s="10">
        <f>C21*D$339</f>
        <v>40230.783599999995</v>
      </c>
      <c r="I21" s="10">
        <f t="shared" si="3"/>
        <v>20412.663599999996</v>
      </c>
      <c r="J21" s="38" t="s">
        <v>312</v>
      </c>
      <c r="K21" s="3" t="s">
        <v>58</v>
      </c>
      <c r="L21" s="4"/>
    </row>
    <row r="22" spans="1:12" x14ac:dyDescent="0.25">
      <c r="A22" s="2">
        <v>44621</v>
      </c>
      <c r="B22" s="3" t="s">
        <v>177</v>
      </c>
      <c r="C22" s="9">
        <v>1.61</v>
      </c>
      <c r="E22" s="4" t="s">
        <v>15</v>
      </c>
      <c r="F22" s="39" t="s">
        <v>532</v>
      </c>
      <c r="H22" s="10">
        <f>C22*D$339</f>
        <v>31907.173200000001</v>
      </c>
      <c r="I22" s="10">
        <f t="shared" si="3"/>
        <v>12089.053200000002</v>
      </c>
      <c r="J22" s="38" t="s">
        <v>316</v>
      </c>
      <c r="K22" s="44" t="s">
        <v>66</v>
      </c>
      <c r="L22" s="4"/>
    </row>
    <row r="23" spans="1:12" x14ac:dyDescent="0.25">
      <c r="A23" s="61">
        <v>44623</v>
      </c>
      <c r="B23" s="4" t="s">
        <v>179</v>
      </c>
      <c r="C23" s="9">
        <v>2.0099999999999998</v>
      </c>
      <c r="E23" s="4" t="s">
        <v>15</v>
      </c>
      <c r="F23" s="40" t="s">
        <v>33</v>
      </c>
      <c r="H23" s="10">
        <v>0</v>
      </c>
      <c r="I23" s="10">
        <f t="shared" si="3"/>
        <v>-19818.12</v>
      </c>
      <c r="J23" s="4" t="s">
        <v>21</v>
      </c>
      <c r="K23" s="4" t="s">
        <v>119</v>
      </c>
      <c r="L23" s="4"/>
    </row>
    <row r="24" spans="1:12" x14ac:dyDescent="0.25">
      <c r="A24" s="61">
        <v>44623</v>
      </c>
      <c r="B24" s="4" t="s">
        <v>180</v>
      </c>
      <c r="C24" s="9">
        <v>2.06</v>
      </c>
      <c r="E24" s="4" t="s">
        <v>15</v>
      </c>
      <c r="F24" s="39" t="s">
        <v>33</v>
      </c>
      <c r="H24" s="10">
        <f>C24*D$339</f>
        <v>40825.3272</v>
      </c>
      <c r="I24" s="10">
        <f t="shared" si="3"/>
        <v>21007.207200000001</v>
      </c>
      <c r="J24" s="4" t="s">
        <v>316</v>
      </c>
      <c r="K24" s="4" t="s">
        <v>119</v>
      </c>
      <c r="L24" s="4"/>
    </row>
    <row r="25" spans="1:12" x14ac:dyDescent="0.25">
      <c r="A25" s="61">
        <v>44625</v>
      </c>
      <c r="B25" s="4" t="s">
        <v>188</v>
      </c>
      <c r="C25" s="9">
        <v>1.75</v>
      </c>
      <c r="E25" s="4" t="s">
        <v>15</v>
      </c>
      <c r="F25" s="39" t="s">
        <v>34</v>
      </c>
      <c r="H25" s="10">
        <f>C25*D$339</f>
        <v>34681.71</v>
      </c>
      <c r="I25" s="10">
        <f t="shared" si="3"/>
        <v>14863.59</v>
      </c>
      <c r="J25" s="33" t="s">
        <v>28</v>
      </c>
      <c r="K25" s="4" t="s">
        <v>52</v>
      </c>
      <c r="L25" s="33"/>
    </row>
    <row r="26" spans="1:12" x14ac:dyDescent="0.25">
      <c r="A26" s="61">
        <v>44625</v>
      </c>
      <c r="B26" s="4" t="s">
        <v>191</v>
      </c>
      <c r="C26" s="9">
        <v>1.72</v>
      </c>
      <c r="E26" s="4" t="s">
        <v>15</v>
      </c>
      <c r="F26" s="40" t="s">
        <v>33</v>
      </c>
      <c r="H26" s="10">
        <v>0</v>
      </c>
      <c r="I26" s="10">
        <f t="shared" si="3"/>
        <v>-19818.12</v>
      </c>
      <c r="J26" s="33" t="s">
        <v>20</v>
      </c>
      <c r="K26" s="4" t="s">
        <v>52</v>
      </c>
      <c r="L26" s="4"/>
    </row>
    <row r="27" spans="1:12" x14ac:dyDescent="0.25">
      <c r="A27" s="61">
        <v>44625</v>
      </c>
      <c r="B27" s="4" t="s">
        <v>194</v>
      </c>
      <c r="C27" s="9">
        <v>2.04</v>
      </c>
      <c r="E27" s="4" t="s">
        <v>15</v>
      </c>
      <c r="F27" s="40" t="s">
        <v>33</v>
      </c>
      <c r="H27" s="10">
        <v>0</v>
      </c>
      <c r="I27" s="10">
        <f t="shared" si="3"/>
        <v>-19818.12</v>
      </c>
      <c r="J27" s="33" t="s">
        <v>21</v>
      </c>
      <c r="K27" s="4" t="s">
        <v>58</v>
      </c>
      <c r="L27" s="4"/>
    </row>
    <row r="28" spans="1:12" x14ac:dyDescent="0.25">
      <c r="A28" s="61">
        <v>44626</v>
      </c>
      <c r="B28" s="4" t="s">
        <v>202</v>
      </c>
      <c r="C28" s="9">
        <v>1.82</v>
      </c>
      <c r="E28" s="4" t="s">
        <v>15</v>
      </c>
      <c r="F28" s="40" t="s">
        <v>33</v>
      </c>
      <c r="H28" s="10">
        <v>0</v>
      </c>
      <c r="I28" s="10">
        <f t="shared" si="3"/>
        <v>-19818.12</v>
      </c>
      <c r="J28" s="4" t="s">
        <v>28</v>
      </c>
      <c r="K28" s="4" t="s">
        <v>52</v>
      </c>
      <c r="L28" s="4"/>
    </row>
    <row r="29" spans="1:12" x14ac:dyDescent="0.25">
      <c r="A29" s="61">
        <v>44626</v>
      </c>
      <c r="B29" s="4" t="s">
        <v>203</v>
      </c>
      <c r="C29" s="9"/>
      <c r="E29" s="4" t="s">
        <v>15</v>
      </c>
      <c r="F29" s="41" t="s">
        <v>34</v>
      </c>
      <c r="H29" s="10">
        <v>0</v>
      </c>
      <c r="I29" s="10">
        <v>0</v>
      </c>
      <c r="J29" s="4" t="s">
        <v>21</v>
      </c>
      <c r="K29" s="4" t="s">
        <v>52</v>
      </c>
      <c r="L29" s="4"/>
    </row>
    <row r="30" spans="1:12" x14ac:dyDescent="0.25">
      <c r="A30" s="61">
        <v>44626</v>
      </c>
      <c r="B30" s="4" t="s">
        <v>204</v>
      </c>
      <c r="C30" s="9">
        <v>2</v>
      </c>
      <c r="E30" s="4" t="s">
        <v>15</v>
      </c>
      <c r="F30" s="39" t="s">
        <v>34</v>
      </c>
      <c r="H30" s="10">
        <f>C30*D$339</f>
        <v>39636.239999999998</v>
      </c>
      <c r="I30" s="10">
        <f t="shared" ref="I30:I56" si="4">H30-D$339</f>
        <v>19818.12</v>
      </c>
      <c r="J30" s="4" t="s">
        <v>20</v>
      </c>
      <c r="K30" s="4" t="s">
        <v>52</v>
      </c>
      <c r="L30" s="33"/>
    </row>
    <row r="31" spans="1:12" x14ac:dyDescent="0.25">
      <c r="A31" s="61">
        <v>44628</v>
      </c>
      <c r="B31" s="4" t="s">
        <v>208</v>
      </c>
      <c r="C31" s="9">
        <v>2</v>
      </c>
      <c r="E31" s="4" t="s">
        <v>15</v>
      </c>
      <c r="F31" s="39" t="s">
        <v>33</v>
      </c>
      <c r="H31" s="10">
        <f>C31*D$339</f>
        <v>39636.239999999998</v>
      </c>
      <c r="I31" s="10">
        <f t="shared" si="4"/>
        <v>19818.12</v>
      </c>
      <c r="J31" s="33" t="s">
        <v>19</v>
      </c>
      <c r="K31" s="4" t="s">
        <v>58</v>
      </c>
      <c r="L31" s="33"/>
    </row>
    <row r="32" spans="1:12" x14ac:dyDescent="0.25">
      <c r="A32" s="61">
        <v>44632</v>
      </c>
      <c r="B32" s="4" t="s">
        <v>218</v>
      </c>
      <c r="C32" s="9">
        <v>2.06</v>
      </c>
      <c r="E32" s="4" t="s">
        <v>15</v>
      </c>
      <c r="F32" s="40" t="s">
        <v>33</v>
      </c>
      <c r="H32" s="10">
        <v>0</v>
      </c>
      <c r="I32" s="10">
        <f t="shared" si="4"/>
        <v>-19818.12</v>
      </c>
      <c r="J32" s="4" t="s">
        <v>29</v>
      </c>
      <c r="K32" s="4" t="s">
        <v>58</v>
      </c>
      <c r="L32" s="33"/>
    </row>
    <row r="33" spans="1:12" x14ac:dyDescent="0.25">
      <c r="A33" s="61">
        <v>44632</v>
      </c>
      <c r="B33" s="4" t="s">
        <v>221</v>
      </c>
      <c r="C33" s="9">
        <v>1.86</v>
      </c>
      <c r="E33" s="4" t="s">
        <v>15</v>
      </c>
      <c r="F33" s="40" t="s">
        <v>33</v>
      </c>
      <c r="H33" s="10">
        <v>0</v>
      </c>
      <c r="I33" s="10">
        <f t="shared" si="4"/>
        <v>-19818.12</v>
      </c>
      <c r="J33" s="4" t="s">
        <v>28</v>
      </c>
      <c r="K33" s="38" t="s">
        <v>222</v>
      </c>
      <c r="L33" s="4"/>
    </row>
    <row r="34" spans="1:12" x14ac:dyDescent="0.25">
      <c r="A34" s="61">
        <v>44633</v>
      </c>
      <c r="B34" s="4" t="s">
        <v>231</v>
      </c>
      <c r="C34" s="9">
        <v>2</v>
      </c>
      <c r="E34" s="4" t="s">
        <v>15</v>
      </c>
      <c r="F34" s="39" t="s">
        <v>34</v>
      </c>
      <c r="H34" s="10">
        <f>C34*D$339</f>
        <v>39636.239999999998</v>
      </c>
      <c r="I34" s="10">
        <f t="shared" si="4"/>
        <v>19818.12</v>
      </c>
      <c r="J34" s="4" t="s">
        <v>28</v>
      </c>
      <c r="K34" s="4" t="s">
        <v>52</v>
      </c>
      <c r="L34" s="4"/>
    </row>
    <row r="35" spans="1:12" x14ac:dyDescent="0.25">
      <c r="A35" s="61">
        <v>44633</v>
      </c>
      <c r="B35" s="4" t="s">
        <v>232</v>
      </c>
      <c r="C35" s="9">
        <v>1.92</v>
      </c>
      <c r="E35" s="4" t="s">
        <v>15</v>
      </c>
      <c r="F35" s="39" t="s">
        <v>33</v>
      </c>
      <c r="H35" s="10">
        <f>C35*D$339</f>
        <v>38050.790399999998</v>
      </c>
      <c r="I35" s="10">
        <f t="shared" si="4"/>
        <v>18232.670399999999</v>
      </c>
      <c r="J35" s="4" t="s">
        <v>315</v>
      </c>
      <c r="K35" s="4" t="s">
        <v>52</v>
      </c>
      <c r="L35" s="33"/>
    </row>
    <row r="36" spans="1:12" x14ac:dyDescent="0.25">
      <c r="A36" s="61">
        <v>44635</v>
      </c>
      <c r="B36" s="4" t="s">
        <v>244</v>
      </c>
      <c r="C36" s="9">
        <v>2</v>
      </c>
      <c r="E36" s="4" t="s">
        <v>15</v>
      </c>
      <c r="F36" s="39" t="s">
        <v>34</v>
      </c>
      <c r="H36" s="10">
        <f>C36*D$339</f>
        <v>39636.239999999998</v>
      </c>
      <c r="I36" s="10">
        <f t="shared" si="4"/>
        <v>19818.12</v>
      </c>
      <c r="J36" s="4" t="s">
        <v>29</v>
      </c>
      <c r="K36" s="4" t="s">
        <v>119</v>
      </c>
      <c r="L36" s="33"/>
    </row>
    <row r="37" spans="1:12" x14ac:dyDescent="0.25">
      <c r="A37" s="61">
        <v>44635</v>
      </c>
      <c r="B37" s="4" t="s">
        <v>245</v>
      </c>
      <c r="C37" s="9">
        <v>1.76</v>
      </c>
      <c r="E37" s="4" t="s">
        <v>15</v>
      </c>
      <c r="F37" s="40" t="s">
        <v>33</v>
      </c>
      <c r="H37" s="10">
        <v>0</v>
      </c>
      <c r="I37" s="10">
        <f t="shared" si="4"/>
        <v>-19818.12</v>
      </c>
      <c r="J37" s="4" t="s">
        <v>21</v>
      </c>
      <c r="K37" s="4" t="s">
        <v>119</v>
      </c>
      <c r="L37" s="33"/>
    </row>
    <row r="38" spans="1:12" x14ac:dyDescent="0.25">
      <c r="A38" s="61">
        <v>44635</v>
      </c>
      <c r="B38" s="4" t="s">
        <v>247</v>
      </c>
      <c r="C38" s="9">
        <v>1.79</v>
      </c>
      <c r="E38" s="4" t="s">
        <v>15</v>
      </c>
      <c r="F38" s="39" t="s">
        <v>33</v>
      </c>
      <c r="H38" s="10">
        <f>C38*D$339</f>
        <v>35474.434799999995</v>
      </c>
      <c r="I38" s="10">
        <f t="shared" si="4"/>
        <v>15656.314799999996</v>
      </c>
      <c r="J38" s="4" t="s">
        <v>25</v>
      </c>
      <c r="K38" s="4" t="s">
        <v>58</v>
      </c>
      <c r="L38" s="4"/>
    </row>
    <row r="39" spans="1:12" x14ac:dyDescent="0.25">
      <c r="A39" s="61">
        <v>44635</v>
      </c>
      <c r="B39" s="4" t="s">
        <v>251</v>
      </c>
      <c r="C39" s="9">
        <v>2</v>
      </c>
      <c r="E39" s="4" t="s">
        <v>15</v>
      </c>
      <c r="F39" s="39" t="s">
        <v>33</v>
      </c>
      <c r="H39" s="10">
        <f>C39*D$339</f>
        <v>39636.239999999998</v>
      </c>
      <c r="I39" s="10">
        <f t="shared" si="4"/>
        <v>19818.12</v>
      </c>
      <c r="J39" s="4" t="s">
        <v>19</v>
      </c>
      <c r="K39" s="4" t="s">
        <v>98</v>
      </c>
      <c r="L39" s="4"/>
    </row>
    <row r="40" spans="1:12" x14ac:dyDescent="0.25">
      <c r="A40" s="61">
        <v>44639</v>
      </c>
      <c r="B40" s="4" t="s">
        <v>262</v>
      </c>
      <c r="C40" s="9">
        <v>1.81</v>
      </c>
      <c r="E40" s="4" t="s">
        <v>15</v>
      </c>
      <c r="F40" s="39" t="s">
        <v>33</v>
      </c>
      <c r="H40" s="10">
        <f>C40*D$339</f>
        <v>35870.797200000001</v>
      </c>
      <c r="I40" s="10">
        <f t="shared" si="4"/>
        <v>16052.677200000002</v>
      </c>
      <c r="J40" s="4" t="s">
        <v>19</v>
      </c>
      <c r="K40" s="4" t="s">
        <v>98</v>
      </c>
      <c r="L40" s="4"/>
    </row>
    <row r="41" spans="1:12" x14ac:dyDescent="0.25">
      <c r="A41" s="61">
        <v>44639</v>
      </c>
      <c r="B41" s="4" t="s">
        <v>264</v>
      </c>
      <c r="C41" s="9">
        <v>1.7</v>
      </c>
      <c r="E41" s="4" t="s">
        <v>15</v>
      </c>
      <c r="F41" s="39" t="s">
        <v>532</v>
      </c>
      <c r="H41" s="10">
        <f>C41*D$339</f>
        <v>33690.803999999996</v>
      </c>
      <c r="I41" s="10">
        <f t="shared" si="4"/>
        <v>13872.683999999997</v>
      </c>
      <c r="J41" s="4" t="s">
        <v>312</v>
      </c>
      <c r="K41" s="4" t="s">
        <v>17</v>
      </c>
      <c r="L41" s="4"/>
    </row>
    <row r="42" spans="1:12" x14ac:dyDescent="0.25">
      <c r="A42" s="61">
        <v>44639</v>
      </c>
      <c r="B42" s="4" t="s">
        <v>268</v>
      </c>
      <c r="C42" s="9">
        <v>1.98</v>
      </c>
      <c r="E42" s="4" t="s">
        <v>15</v>
      </c>
      <c r="F42" s="40" t="s">
        <v>33</v>
      </c>
      <c r="H42" s="10">
        <v>0</v>
      </c>
      <c r="I42" s="10">
        <f t="shared" si="4"/>
        <v>-19818.12</v>
      </c>
      <c r="J42" s="4" t="s">
        <v>22</v>
      </c>
      <c r="K42" s="4" t="s">
        <v>119</v>
      </c>
      <c r="L42" s="4"/>
    </row>
    <row r="43" spans="1:12" x14ac:dyDescent="0.25">
      <c r="A43" s="61">
        <v>44639</v>
      </c>
      <c r="B43" s="4" t="s">
        <v>276</v>
      </c>
      <c r="C43" s="9">
        <v>1.93</v>
      </c>
      <c r="E43" s="4" t="s">
        <v>15</v>
      </c>
      <c r="F43" s="40" t="s">
        <v>33</v>
      </c>
      <c r="H43" s="10">
        <v>0</v>
      </c>
      <c r="I43" s="10">
        <f t="shared" si="4"/>
        <v>-19818.12</v>
      </c>
      <c r="J43" s="4" t="s">
        <v>23</v>
      </c>
      <c r="K43" s="4" t="s">
        <v>58</v>
      </c>
      <c r="L43" s="33"/>
    </row>
    <row r="44" spans="1:12" x14ac:dyDescent="0.25">
      <c r="A44" s="61">
        <v>44639</v>
      </c>
      <c r="B44" s="4" t="s">
        <v>279</v>
      </c>
      <c r="C44" s="9">
        <v>2.0099999999999998</v>
      </c>
      <c r="E44" s="4" t="s">
        <v>15</v>
      </c>
      <c r="F44" s="40" t="s">
        <v>33</v>
      </c>
      <c r="H44" s="10">
        <v>0</v>
      </c>
      <c r="I44" s="10">
        <f t="shared" si="4"/>
        <v>-19818.12</v>
      </c>
      <c r="J44" s="4" t="s">
        <v>29</v>
      </c>
      <c r="K44" s="4" t="s">
        <v>119</v>
      </c>
      <c r="L44" s="33"/>
    </row>
    <row r="45" spans="1:12" x14ac:dyDescent="0.25">
      <c r="A45" s="61">
        <v>44640</v>
      </c>
      <c r="B45" s="4" t="s">
        <v>286</v>
      </c>
      <c r="C45" s="9">
        <v>1.95</v>
      </c>
      <c r="E45" s="4" t="s">
        <v>15</v>
      </c>
      <c r="F45" s="39" t="s">
        <v>34</v>
      </c>
      <c r="H45" s="10">
        <f>C45*D$339</f>
        <v>38645.333999999995</v>
      </c>
      <c r="I45" s="10">
        <f t="shared" si="4"/>
        <v>18827.213999999996</v>
      </c>
      <c r="J45" s="4" t="s">
        <v>29</v>
      </c>
      <c r="K45" s="38" t="s">
        <v>222</v>
      </c>
      <c r="L45" s="33"/>
    </row>
    <row r="46" spans="1:12" x14ac:dyDescent="0.25">
      <c r="A46" s="61">
        <v>44640</v>
      </c>
      <c r="B46" s="4" t="s">
        <v>288</v>
      </c>
      <c r="C46" s="9">
        <v>2</v>
      </c>
      <c r="E46" s="4" t="s">
        <v>15</v>
      </c>
      <c r="F46" s="39" t="s">
        <v>34</v>
      </c>
      <c r="H46" s="10">
        <f>C46*D$339</f>
        <v>39636.239999999998</v>
      </c>
      <c r="I46" s="10">
        <f t="shared" si="4"/>
        <v>19818.12</v>
      </c>
      <c r="J46" s="4" t="s">
        <v>29</v>
      </c>
      <c r="K46" s="4" t="s">
        <v>52</v>
      </c>
      <c r="L46" s="4"/>
    </row>
    <row r="47" spans="1:12" x14ac:dyDescent="0.25">
      <c r="A47" s="61">
        <v>44640</v>
      </c>
      <c r="B47" s="4" t="s">
        <v>289</v>
      </c>
      <c r="C47" s="9">
        <v>2.02</v>
      </c>
      <c r="E47" s="4" t="s">
        <v>15</v>
      </c>
      <c r="F47" s="39" t="s">
        <v>33</v>
      </c>
      <c r="H47" s="10">
        <f>C47*D$339</f>
        <v>40032.602399999996</v>
      </c>
      <c r="I47" s="10">
        <f t="shared" si="4"/>
        <v>20214.482399999997</v>
      </c>
      <c r="J47" s="4" t="s">
        <v>25</v>
      </c>
      <c r="K47" s="4" t="s">
        <v>52</v>
      </c>
      <c r="L47" s="33"/>
    </row>
    <row r="48" spans="1:12" x14ac:dyDescent="0.25">
      <c r="A48" s="61">
        <v>44640</v>
      </c>
      <c r="B48" s="4" t="s">
        <v>290</v>
      </c>
      <c r="C48" s="9">
        <v>1.85</v>
      </c>
      <c r="E48" s="4" t="s">
        <v>15</v>
      </c>
      <c r="F48" s="40" t="s">
        <v>33</v>
      </c>
      <c r="H48" s="10">
        <v>0</v>
      </c>
      <c r="I48" s="10">
        <f t="shared" si="4"/>
        <v>-19818.12</v>
      </c>
      <c r="J48" s="4" t="s">
        <v>28</v>
      </c>
      <c r="K48" s="4" t="s">
        <v>119</v>
      </c>
      <c r="L48" s="33"/>
    </row>
    <row r="49" spans="1:12" x14ac:dyDescent="0.25">
      <c r="A49" s="61">
        <v>44640</v>
      </c>
      <c r="B49" s="4" t="s">
        <v>293</v>
      </c>
      <c r="C49" s="9">
        <v>1.99</v>
      </c>
      <c r="E49" s="4" t="s">
        <v>15</v>
      </c>
      <c r="F49" s="40" t="s">
        <v>33</v>
      </c>
      <c r="H49" s="10">
        <v>0</v>
      </c>
      <c r="I49" s="10">
        <f t="shared" si="4"/>
        <v>-19818.12</v>
      </c>
      <c r="J49" s="4" t="s">
        <v>29</v>
      </c>
      <c r="K49" s="4" t="s">
        <v>52</v>
      </c>
      <c r="L49" s="33"/>
    </row>
    <row r="50" spans="1:12" x14ac:dyDescent="0.25">
      <c r="A50" s="61">
        <v>44646</v>
      </c>
      <c r="B50" s="4" t="s">
        <v>302</v>
      </c>
      <c r="C50" s="9">
        <v>1.97</v>
      </c>
      <c r="E50" s="4" t="s">
        <v>15</v>
      </c>
      <c r="F50" s="39" t="s">
        <v>33</v>
      </c>
      <c r="H50" s="10">
        <f>C50*D$339</f>
        <v>39041.696400000001</v>
      </c>
      <c r="I50" s="10">
        <f t="shared" si="4"/>
        <v>19223.576400000002</v>
      </c>
      <c r="J50" s="4" t="s">
        <v>19</v>
      </c>
      <c r="K50" s="4" t="s">
        <v>58</v>
      </c>
      <c r="L50" s="4"/>
    </row>
    <row r="51" spans="1:12" x14ac:dyDescent="0.25">
      <c r="A51" s="61">
        <v>44646</v>
      </c>
      <c r="B51" s="4" t="s">
        <v>303</v>
      </c>
      <c r="C51" s="9">
        <v>2.0099999999999998</v>
      </c>
      <c r="E51" s="4" t="s">
        <v>15</v>
      </c>
      <c r="F51" s="39" t="s">
        <v>33</v>
      </c>
      <c r="H51" s="10">
        <f>C51*D$339</f>
        <v>39834.421199999997</v>
      </c>
      <c r="I51" s="10">
        <f t="shared" si="4"/>
        <v>20016.301199999998</v>
      </c>
      <c r="J51" s="4" t="s">
        <v>27</v>
      </c>
      <c r="K51" s="4" t="s">
        <v>58</v>
      </c>
      <c r="L51" s="4"/>
    </row>
    <row r="52" spans="1:12" ht="15.75" x14ac:dyDescent="0.25">
      <c r="A52" s="61">
        <v>44653</v>
      </c>
      <c r="B52" s="4" t="s">
        <v>324</v>
      </c>
      <c r="C52" s="51">
        <v>1.98</v>
      </c>
      <c r="E52" s="51" t="s">
        <v>15</v>
      </c>
      <c r="F52" s="53" t="s">
        <v>33</v>
      </c>
      <c r="H52" s="10">
        <f>C52*D$339</f>
        <v>39239.8776</v>
      </c>
      <c r="I52" s="10">
        <f t="shared" si="4"/>
        <v>19421.757600000001</v>
      </c>
      <c r="J52" s="4" t="s">
        <v>312</v>
      </c>
      <c r="K52" s="4" t="s">
        <v>60</v>
      </c>
      <c r="L52" s="33"/>
    </row>
    <row r="53" spans="1:12" ht="15.75" x14ac:dyDescent="0.25">
      <c r="A53" s="61">
        <v>44653</v>
      </c>
      <c r="B53" s="4" t="s">
        <v>325</v>
      </c>
      <c r="C53" s="51">
        <v>1.95</v>
      </c>
      <c r="E53" s="51" t="s">
        <v>15</v>
      </c>
      <c r="F53" s="53" t="s">
        <v>33</v>
      </c>
      <c r="H53" s="10">
        <f>C53*D$339</f>
        <v>38645.333999999995</v>
      </c>
      <c r="I53" s="10">
        <f t="shared" si="4"/>
        <v>18827.213999999996</v>
      </c>
      <c r="J53" s="4" t="s">
        <v>19</v>
      </c>
      <c r="K53" s="4" t="s">
        <v>58</v>
      </c>
      <c r="L53" s="33"/>
    </row>
    <row r="54" spans="1:12" ht="15.75" x14ac:dyDescent="0.25">
      <c r="A54" s="61">
        <v>44653</v>
      </c>
      <c r="B54" s="4" t="s">
        <v>330</v>
      </c>
      <c r="C54" s="51">
        <v>1.77</v>
      </c>
      <c r="E54" s="51" t="s">
        <v>15</v>
      </c>
      <c r="F54" s="53" t="s">
        <v>33</v>
      </c>
      <c r="H54" s="10">
        <f>C54*D$339</f>
        <v>35078.072399999997</v>
      </c>
      <c r="I54" s="10">
        <f t="shared" si="4"/>
        <v>15259.952399999998</v>
      </c>
      <c r="J54" s="51" t="s">
        <v>315</v>
      </c>
      <c r="K54" s="4" t="s">
        <v>60</v>
      </c>
      <c r="L54" s="33"/>
    </row>
    <row r="55" spans="1:12" ht="15.75" x14ac:dyDescent="0.25">
      <c r="A55" s="61">
        <v>44653</v>
      </c>
      <c r="B55" s="4" t="s">
        <v>332</v>
      </c>
      <c r="C55" s="51">
        <v>1.77</v>
      </c>
      <c r="E55" s="51" t="s">
        <v>15</v>
      </c>
      <c r="F55" s="55" t="s">
        <v>33</v>
      </c>
      <c r="H55" s="10">
        <v>0</v>
      </c>
      <c r="I55" s="10">
        <f t="shared" si="4"/>
        <v>-19818.12</v>
      </c>
      <c r="J55" s="51" t="s">
        <v>20</v>
      </c>
      <c r="K55" s="4" t="s">
        <v>58</v>
      </c>
      <c r="L55" s="4"/>
    </row>
    <row r="56" spans="1:12" ht="15.75" x14ac:dyDescent="0.25">
      <c r="A56" s="61">
        <v>44653</v>
      </c>
      <c r="B56" s="4" t="s">
        <v>337</v>
      </c>
      <c r="C56" s="51">
        <v>1.67</v>
      </c>
      <c r="E56" s="51" t="s">
        <v>15</v>
      </c>
      <c r="F56" s="55" t="s">
        <v>532</v>
      </c>
      <c r="H56" s="10">
        <v>0</v>
      </c>
      <c r="I56" s="10">
        <f t="shared" si="4"/>
        <v>-19818.12</v>
      </c>
      <c r="J56" s="51" t="s">
        <v>20</v>
      </c>
      <c r="K56" s="4" t="s">
        <v>66</v>
      </c>
      <c r="L56" s="4"/>
    </row>
    <row r="57" spans="1:12" ht="15.75" x14ac:dyDescent="0.25">
      <c r="A57" s="61">
        <v>44654</v>
      </c>
      <c r="B57" s="4" t="s">
        <v>340</v>
      </c>
      <c r="C57" s="51"/>
      <c r="E57" s="51" t="s">
        <v>15</v>
      </c>
      <c r="F57" s="54" t="s">
        <v>34</v>
      </c>
      <c r="H57" s="10">
        <f t="shared" ref="H57:H63" si="5">C57*D$339</f>
        <v>0</v>
      </c>
      <c r="I57" s="10">
        <v>0</v>
      </c>
      <c r="J57" s="51" t="s">
        <v>21</v>
      </c>
      <c r="K57" s="4" t="s">
        <v>222</v>
      </c>
      <c r="L57" s="4"/>
    </row>
    <row r="58" spans="1:12" ht="15.75" x14ac:dyDescent="0.25">
      <c r="A58" s="61">
        <v>44654</v>
      </c>
      <c r="B58" s="4" t="s">
        <v>346</v>
      </c>
      <c r="C58" s="51">
        <v>1.95</v>
      </c>
      <c r="E58" s="51" t="s">
        <v>15</v>
      </c>
      <c r="F58" s="53" t="s">
        <v>34</v>
      </c>
      <c r="H58" s="10">
        <f t="shared" si="5"/>
        <v>38645.333999999995</v>
      </c>
      <c r="I58" s="10">
        <f t="shared" ref="I58:I65" si="6">H58-D$339</f>
        <v>18827.213999999996</v>
      </c>
      <c r="J58" s="51" t="s">
        <v>20</v>
      </c>
      <c r="K58" s="4" t="s">
        <v>222</v>
      </c>
    </row>
    <row r="59" spans="1:12" ht="15.75" x14ac:dyDescent="0.25">
      <c r="A59" s="61">
        <v>44654</v>
      </c>
      <c r="B59" s="4" t="s">
        <v>348</v>
      </c>
      <c r="C59" s="51">
        <v>2</v>
      </c>
      <c r="E59" s="51" t="s">
        <v>15</v>
      </c>
      <c r="F59" s="53" t="s">
        <v>33</v>
      </c>
      <c r="H59" s="10">
        <f t="shared" si="5"/>
        <v>39636.239999999998</v>
      </c>
      <c r="I59" s="10">
        <f t="shared" si="6"/>
        <v>19818.12</v>
      </c>
      <c r="J59" s="51" t="s">
        <v>311</v>
      </c>
      <c r="K59" s="4" t="s">
        <v>222</v>
      </c>
      <c r="L59" s="4"/>
    </row>
    <row r="60" spans="1:12" ht="15.75" x14ac:dyDescent="0.25">
      <c r="A60" s="61">
        <v>44654</v>
      </c>
      <c r="B60" s="4" t="s">
        <v>350</v>
      </c>
      <c r="C60" s="51">
        <v>1.98</v>
      </c>
      <c r="E60" s="51" t="s">
        <v>15</v>
      </c>
      <c r="F60" s="53" t="s">
        <v>33</v>
      </c>
      <c r="H60" s="10">
        <f t="shared" si="5"/>
        <v>39239.8776</v>
      </c>
      <c r="I60" s="10">
        <f t="shared" si="6"/>
        <v>19421.757600000001</v>
      </c>
      <c r="J60" s="51" t="s">
        <v>19</v>
      </c>
      <c r="K60" s="4" t="s">
        <v>52</v>
      </c>
      <c r="L60" s="4"/>
    </row>
    <row r="61" spans="1:12" ht="15.75" x14ac:dyDescent="0.25">
      <c r="A61" s="61">
        <v>44654</v>
      </c>
      <c r="B61" s="4" t="s">
        <v>352</v>
      </c>
      <c r="C61" s="51">
        <v>1.99</v>
      </c>
      <c r="E61" s="51" t="s">
        <v>15</v>
      </c>
      <c r="F61" s="53" t="s">
        <v>33</v>
      </c>
      <c r="H61" s="10">
        <f t="shared" si="5"/>
        <v>39438.058799999999</v>
      </c>
      <c r="I61" s="10">
        <f t="shared" si="6"/>
        <v>19619.9388</v>
      </c>
      <c r="J61" s="51" t="s">
        <v>24</v>
      </c>
      <c r="K61" s="4" t="s">
        <v>222</v>
      </c>
      <c r="L61" s="4"/>
    </row>
    <row r="62" spans="1:12" ht="15.75" x14ac:dyDescent="0.25">
      <c r="A62" s="61">
        <v>44654</v>
      </c>
      <c r="B62" s="4" t="s">
        <v>356</v>
      </c>
      <c r="C62" s="51">
        <v>1.95</v>
      </c>
      <c r="E62" s="51" t="s">
        <v>15</v>
      </c>
      <c r="F62" s="53" t="s">
        <v>34</v>
      </c>
      <c r="H62" s="10">
        <f t="shared" si="5"/>
        <v>38645.333999999995</v>
      </c>
      <c r="I62" s="10">
        <f t="shared" si="6"/>
        <v>18827.213999999996</v>
      </c>
      <c r="J62" s="51" t="s">
        <v>20</v>
      </c>
      <c r="K62" s="4" t="s">
        <v>52</v>
      </c>
      <c r="L62" s="4"/>
    </row>
    <row r="63" spans="1:12" ht="15.75" x14ac:dyDescent="0.25">
      <c r="A63" s="61">
        <v>44656</v>
      </c>
      <c r="B63" s="4" t="s">
        <v>358</v>
      </c>
      <c r="C63" s="51">
        <v>1.7</v>
      </c>
      <c r="E63" s="51" t="s">
        <v>15</v>
      </c>
      <c r="F63" s="53" t="s">
        <v>769</v>
      </c>
      <c r="H63" s="10">
        <f t="shared" si="5"/>
        <v>33690.803999999996</v>
      </c>
      <c r="I63" s="10">
        <f t="shared" si="6"/>
        <v>13872.683999999997</v>
      </c>
      <c r="J63" s="51" t="s">
        <v>315</v>
      </c>
      <c r="K63" s="4" t="s">
        <v>66</v>
      </c>
      <c r="L63" s="4"/>
    </row>
    <row r="64" spans="1:12" ht="15.75" x14ac:dyDescent="0.25">
      <c r="A64" s="61">
        <v>44656</v>
      </c>
      <c r="B64" s="4" t="s">
        <v>361</v>
      </c>
      <c r="C64" s="51">
        <v>1.97</v>
      </c>
      <c r="E64" s="51" t="s">
        <v>15</v>
      </c>
      <c r="F64" s="55" t="s">
        <v>33</v>
      </c>
      <c r="H64" s="10">
        <v>0</v>
      </c>
      <c r="I64" s="10">
        <f t="shared" si="6"/>
        <v>-19818.12</v>
      </c>
      <c r="J64" s="4" t="s">
        <v>22</v>
      </c>
      <c r="K64" s="4" t="s">
        <v>119</v>
      </c>
      <c r="L64" s="4"/>
    </row>
    <row r="65" spans="1:12" ht="15.75" x14ac:dyDescent="0.25">
      <c r="A65" s="61">
        <v>44656</v>
      </c>
      <c r="B65" s="4" t="s">
        <v>365</v>
      </c>
      <c r="C65" s="51">
        <v>1.93</v>
      </c>
      <c r="E65" s="51" t="s">
        <v>15</v>
      </c>
      <c r="F65" s="53" t="s">
        <v>33</v>
      </c>
      <c r="H65" s="10">
        <f>C65*D$339</f>
        <v>38248.971599999997</v>
      </c>
      <c r="I65" s="10">
        <f t="shared" si="6"/>
        <v>18430.851599999998</v>
      </c>
      <c r="J65" s="4" t="s">
        <v>315</v>
      </c>
      <c r="K65" s="4" t="s">
        <v>119</v>
      </c>
      <c r="L65" s="4"/>
    </row>
    <row r="66" spans="1:12" ht="15.75" x14ac:dyDescent="0.25">
      <c r="A66" s="61">
        <v>44657</v>
      </c>
      <c r="B66" s="4" t="s">
        <v>366</v>
      </c>
      <c r="C66" s="51">
        <v>1.7</v>
      </c>
      <c r="E66" s="51" t="s">
        <v>15</v>
      </c>
      <c r="F66" s="53" t="s">
        <v>532</v>
      </c>
      <c r="H66" s="10">
        <f>C66*D$339</f>
        <v>33690.803999999996</v>
      </c>
      <c r="I66" s="10">
        <f>(H66-D$339)/2</f>
        <v>6936.3419999999987</v>
      </c>
      <c r="J66" s="4" t="s">
        <v>22</v>
      </c>
      <c r="K66" s="37" t="s">
        <v>17</v>
      </c>
      <c r="L66" s="4"/>
    </row>
    <row r="67" spans="1:12" ht="15.75" x14ac:dyDescent="0.25">
      <c r="A67" s="61">
        <v>44660</v>
      </c>
      <c r="B67" s="4" t="s">
        <v>376</v>
      </c>
      <c r="C67" s="51">
        <v>1.98</v>
      </c>
      <c r="E67" s="51" t="s">
        <v>15</v>
      </c>
      <c r="F67" s="55" t="s">
        <v>33</v>
      </c>
      <c r="H67" s="10">
        <v>0</v>
      </c>
      <c r="I67" s="10">
        <f>H67-D$339</f>
        <v>-19818.12</v>
      </c>
      <c r="J67" s="4" t="s">
        <v>21</v>
      </c>
      <c r="K67" s="4" t="s">
        <v>60</v>
      </c>
      <c r="L67" s="4"/>
    </row>
    <row r="68" spans="1:12" ht="15.75" x14ac:dyDescent="0.25">
      <c r="A68" s="61">
        <v>44660</v>
      </c>
      <c r="B68" s="4" t="s">
        <v>378</v>
      </c>
      <c r="C68" s="51">
        <v>1.76</v>
      </c>
      <c r="E68" s="51" t="s">
        <v>15</v>
      </c>
      <c r="F68" s="53" t="s">
        <v>532</v>
      </c>
      <c r="H68" s="10">
        <f>C68*D$339</f>
        <v>34879.891199999998</v>
      </c>
      <c r="I68" s="10">
        <f>(H68-D$339)/2</f>
        <v>7530.8855999999996</v>
      </c>
      <c r="J68" s="4" t="s">
        <v>21</v>
      </c>
      <c r="K68" s="4" t="s">
        <v>66</v>
      </c>
      <c r="L68" s="4"/>
    </row>
    <row r="69" spans="1:12" ht="15.75" x14ac:dyDescent="0.25">
      <c r="A69" s="61">
        <v>44660</v>
      </c>
      <c r="B69" s="4" t="s">
        <v>382</v>
      </c>
      <c r="C69" s="51">
        <v>1.74</v>
      </c>
      <c r="E69" s="51" t="s">
        <v>15</v>
      </c>
      <c r="F69" s="55" t="s">
        <v>33</v>
      </c>
      <c r="H69" s="10">
        <v>0</v>
      </c>
      <c r="I69" s="10">
        <f t="shared" ref="I69:I82" si="7">H69-D$339</f>
        <v>-19818.12</v>
      </c>
      <c r="J69" s="4" t="s">
        <v>20</v>
      </c>
      <c r="K69" s="4" t="s">
        <v>119</v>
      </c>
      <c r="L69" s="4"/>
    </row>
    <row r="70" spans="1:12" ht="15.75" x14ac:dyDescent="0.25">
      <c r="A70" s="61">
        <v>44660</v>
      </c>
      <c r="B70" s="4" t="s">
        <v>538</v>
      </c>
      <c r="C70" s="51">
        <v>1.98</v>
      </c>
      <c r="E70" s="51" t="s">
        <v>15</v>
      </c>
      <c r="F70" s="55" t="s">
        <v>33</v>
      </c>
      <c r="H70" s="10">
        <v>0</v>
      </c>
      <c r="I70" s="10">
        <f t="shared" si="7"/>
        <v>-19818.12</v>
      </c>
      <c r="J70" s="4" t="s">
        <v>28</v>
      </c>
      <c r="K70" s="4" t="s">
        <v>58</v>
      </c>
      <c r="L70" s="4"/>
    </row>
    <row r="71" spans="1:12" ht="15.75" x14ac:dyDescent="0.25">
      <c r="A71" s="61">
        <v>44661</v>
      </c>
      <c r="B71" s="4" t="s">
        <v>396</v>
      </c>
      <c r="C71" s="51">
        <v>1.9</v>
      </c>
      <c r="E71" s="51" t="s">
        <v>15</v>
      </c>
      <c r="F71" s="55" t="s">
        <v>33</v>
      </c>
      <c r="H71" s="10">
        <v>0</v>
      </c>
      <c r="I71" s="10">
        <f t="shared" si="7"/>
        <v>-19818.12</v>
      </c>
      <c r="J71" s="4" t="s">
        <v>21</v>
      </c>
      <c r="K71" s="38" t="s">
        <v>52</v>
      </c>
      <c r="L71" s="4"/>
    </row>
    <row r="72" spans="1:12" ht="15.75" x14ac:dyDescent="0.25">
      <c r="A72" s="61">
        <v>44666</v>
      </c>
      <c r="B72" s="4" t="s">
        <v>403</v>
      </c>
      <c r="C72" s="51">
        <v>1.89</v>
      </c>
      <c r="E72" s="51" t="s">
        <v>15</v>
      </c>
      <c r="F72" s="53" t="s">
        <v>33</v>
      </c>
      <c r="H72" s="10">
        <f t="shared" ref="H72:H79" si="8">C72*D$339</f>
        <v>37456.246799999994</v>
      </c>
      <c r="I72" s="10">
        <f t="shared" si="7"/>
        <v>17638.126799999995</v>
      </c>
      <c r="J72" s="4" t="s">
        <v>315</v>
      </c>
      <c r="K72" s="4" t="s">
        <v>60</v>
      </c>
      <c r="L72" s="4"/>
    </row>
    <row r="73" spans="1:12" ht="15.75" x14ac:dyDescent="0.25">
      <c r="A73" s="61">
        <v>44666</v>
      </c>
      <c r="B73" s="4" t="s">
        <v>406</v>
      </c>
      <c r="C73" s="51">
        <v>1.83</v>
      </c>
      <c r="E73" s="51" t="s">
        <v>15</v>
      </c>
      <c r="F73" s="53" t="s">
        <v>33</v>
      </c>
      <c r="H73" s="10">
        <f t="shared" si="8"/>
        <v>36267.159599999999</v>
      </c>
      <c r="I73" s="10">
        <f t="shared" si="7"/>
        <v>16449.0396</v>
      </c>
      <c r="J73" s="4" t="s">
        <v>25</v>
      </c>
      <c r="K73" s="4" t="s">
        <v>60</v>
      </c>
      <c r="L73" s="4"/>
    </row>
    <row r="74" spans="1:12" ht="15.75" x14ac:dyDescent="0.25">
      <c r="A74" s="61">
        <v>44666</v>
      </c>
      <c r="B74" s="4" t="s">
        <v>410</v>
      </c>
      <c r="C74" s="51">
        <v>1.96</v>
      </c>
      <c r="E74" s="51" t="s">
        <v>15</v>
      </c>
      <c r="F74" s="53" t="s">
        <v>33</v>
      </c>
      <c r="H74" s="10">
        <f t="shared" si="8"/>
        <v>38843.515199999994</v>
      </c>
      <c r="I74" s="10">
        <f t="shared" si="7"/>
        <v>19025.395199999995</v>
      </c>
      <c r="J74" s="4" t="s">
        <v>25</v>
      </c>
      <c r="K74" s="4" t="s">
        <v>60</v>
      </c>
      <c r="L74" s="4"/>
    </row>
    <row r="75" spans="1:12" ht="15.75" x14ac:dyDescent="0.25">
      <c r="A75" s="61">
        <v>44666</v>
      </c>
      <c r="B75" s="4" t="s">
        <v>414</v>
      </c>
      <c r="C75" s="51">
        <v>2</v>
      </c>
      <c r="E75" s="51" t="s">
        <v>15</v>
      </c>
      <c r="F75" s="53" t="s">
        <v>33</v>
      </c>
      <c r="H75" s="10">
        <f t="shared" si="8"/>
        <v>39636.239999999998</v>
      </c>
      <c r="I75" s="10">
        <f t="shared" si="7"/>
        <v>19818.12</v>
      </c>
      <c r="J75" s="4" t="s">
        <v>21</v>
      </c>
      <c r="K75" s="4" t="s">
        <v>60</v>
      </c>
      <c r="L75" s="4"/>
    </row>
    <row r="76" spans="1:12" ht="15.75" x14ac:dyDescent="0.25">
      <c r="A76" s="61">
        <v>44666</v>
      </c>
      <c r="B76" s="4" t="s">
        <v>416</v>
      </c>
      <c r="C76" s="51">
        <v>1.98</v>
      </c>
      <c r="E76" s="51" t="s">
        <v>15</v>
      </c>
      <c r="F76" s="53" t="s">
        <v>33</v>
      </c>
      <c r="H76" s="10">
        <f t="shared" si="8"/>
        <v>39239.8776</v>
      </c>
      <c r="I76" s="10">
        <f t="shared" si="7"/>
        <v>19421.757600000001</v>
      </c>
      <c r="J76" s="51" t="s">
        <v>25</v>
      </c>
      <c r="K76" s="4" t="s">
        <v>60</v>
      </c>
      <c r="L76" s="4"/>
    </row>
    <row r="77" spans="1:12" ht="15.75" x14ac:dyDescent="0.25">
      <c r="A77" s="61">
        <v>44667</v>
      </c>
      <c r="B77" s="4" t="s">
        <v>420</v>
      </c>
      <c r="C77" s="51">
        <v>1.95</v>
      </c>
      <c r="E77" s="51" t="s">
        <v>15</v>
      </c>
      <c r="F77" s="53" t="s">
        <v>34</v>
      </c>
      <c r="H77" s="10">
        <f t="shared" si="8"/>
        <v>38645.333999999995</v>
      </c>
      <c r="I77" s="10">
        <f t="shared" si="7"/>
        <v>18827.213999999996</v>
      </c>
      <c r="J77" s="51" t="s">
        <v>29</v>
      </c>
      <c r="K77" s="4" t="s">
        <v>235</v>
      </c>
      <c r="L77" s="4"/>
    </row>
    <row r="78" spans="1:12" ht="15.75" x14ac:dyDescent="0.25">
      <c r="A78" s="61">
        <v>44667</v>
      </c>
      <c r="B78" s="4" t="s">
        <v>423</v>
      </c>
      <c r="C78" s="51">
        <v>1.95</v>
      </c>
      <c r="E78" s="51" t="s">
        <v>15</v>
      </c>
      <c r="F78" s="53" t="s">
        <v>34</v>
      </c>
      <c r="H78" s="10">
        <f t="shared" si="8"/>
        <v>38645.333999999995</v>
      </c>
      <c r="I78" s="10">
        <f t="shared" si="7"/>
        <v>18827.213999999996</v>
      </c>
      <c r="J78" s="51" t="s">
        <v>29</v>
      </c>
      <c r="K78" s="4" t="s">
        <v>235</v>
      </c>
      <c r="L78" s="4"/>
    </row>
    <row r="79" spans="1:12" ht="15.75" x14ac:dyDescent="0.25">
      <c r="A79" s="61">
        <v>44668</v>
      </c>
      <c r="B79" s="4" t="s">
        <v>440</v>
      </c>
      <c r="C79" s="51">
        <v>1.83</v>
      </c>
      <c r="E79" s="51" t="s">
        <v>15</v>
      </c>
      <c r="F79" s="53" t="s">
        <v>33</v>
      </c>
      <c r="H79" s="10">
        <f t="shared" si="8"/>
        <v>36267.159599999999</v>
      </c>
      <c r="I79" s="10">
        <f t="shared" si="7"/>
        <v>16449.0396</v>
      </c>
      <c r="J79" s="51" t="s">
        <v>25</v>
      </c>
      <c r="K79" s="4" t="s">
        <v>52</v>
      </c>
    </row>
    <row r="80" spans="1:12" ht="15.75" x14ac:dyDescent="0.25">
      <c r="A80" s="61">
        <v>44668</v>
      </c>
      <c r="B80" s="4" t="s">
        <v>434</v>
      </c>
      <c r="C80" s="51">
        <v>1.98</v>
      </c>
      <c r="E80" s="51" t="s">
        <v>15</v>
      </c>
      <c r="F80" s="55" t="s">
        <v>33</v>
      </c>
      <c r="H80" s="10">
        <v>0</v>
      </c>
      <c r="I80" s="10">
        <f t="shared" si="7"/>
        <v>-19818.12</v>
      </c>
      <c r="J80" s="51" t="s">
        <v>22</v>
      </c>
      <c r="K80" s="4" t="s">
        <v>89</v>
      </c>
    </row>
    <row r="81" spans="1:11" x14ac:dyDescent="0.25">
      <c r="A81" s="61">
        <v>44669</v>
      </c>
      <c r="B81" s="4" t="s">
        <v>442</v>
      </c>
      <c r="C81" s="9">
        <v>1.96</v>
      </c>
      <c r="E81" s="4" t="s">
        <v>15</v>
      </c>
      <c r="F81" s="39" t="s">
        <v>33</v>
      </c>
      <c r="H81" s="10">
        <f>C81*D$339</f>
        <v>38843.515199999994</v>
      </c>
      <c r="I81" s="10">
        <f t="shared" si="7"/>
        <v>19025.395199999995</v>
      </c>
      <c r="J81" s="38" t="s">
        <v>528</v>
      </c>
      <c r="K81" s="4" t="s">
        <v>60</v>
      </c>
    </row>
    <row r="82" spans="1:11" x14ac:dyDescent="0.25">
      <c r="A82" s="61">
        <v>44669</v>
      </c>
      <c r="B82" s="4" t="s">
        <v>443</v>
      </c>
      <c r="C82" s="9">
        <v>1.99</v>
      </c>
      <c r="E82" s="4" t="s">
        <v>15</v>
      </c>
      <c r="F82" s="40" t="s">
        <v>33</v>
      </c>
      <c r="H82" s="10">
        <v>0</v>
      </c>
      <c r="I82" s="10">
        <f t="shared" si="7"/>
        <v>-19818.12</v>
      </c>
      <c r="J82" s="38" t="s">
        <v>21</v>
      </c>
      <c r="K82" s="4" t="s">
        <v>60</v>
      </c>
    </row>
    <row r="83" spans="1:11" x14ac:dyDescent="0.25">
      <c r="A83" s="61">
        <v>44669</v>
      </c>
      <c r="B83" s="4" t="s">
        <v>450</v>
      </c>
      <c r="C83" s="4">
        <v>1.71</v>
      </c>
      <c r="E83" s="4" t="s">
        <v>15</v>
      </c>
      <c r="F83" s="24" t="s">
        <v>532</v>
      </c>
      <c r="H83" s="10">
        <f>C83*D$339</f>
        <v>33888.985199999996</v>
      </c>
      <c r="I83" s="10">
        <f>(H83-D$339)/2</f>
        <v>7035.4325999999983</v>
      </c>
      <c r="J83" s="4" t="s">
        <v>21</v>
      </c>
      <c r="K83" s="43" t="s">
        <v>66</v>
      </c>
    </row>
    <row r="84" spans="1:11" x14ac:dyDescent="0.25">
      <c r="A84" s="61">
        <v>44669</v>
      </c>
      <c r="B84" s="4" t="s">
        <v>451</v>
      </c>
      <c r="C84" s="4">
        <v>1.93</v>
      </c>
      <c r="E84" s="4" t="s">
        <v>15</v>
      </c>
      <c r="F84" s="13" t="s">
        <v>33</v>
      </c>
      <c r="H84" s="10">
        <f>C84*D$339</f>
        <v>38248.971599999997</v>
      </c>
      <c r="I84" s="10">
        <f>H84-D$339</f>
        <v>18430.851599999998</v>
      </c>
      <c r="J84" s="4" t="s">
        <v>315</v>
      </c>
      <c r="K84" s="4" t="s">
        <v>119</v>
      </c>
    </row>
    <row r="85" spans="1:11" x14ac:dyDescent="0.25">
      <c r="A85" s="61">
        <v>44669</v>
      </c>
      <c r="B85" s="4" t="s">
        <v>457</v>
      </c>
      <c r="C85" s="4">
        <v>2.06</v>
      </c>
      <c r="E85" s="4" t="s">
        <v>15</v>
      </c>
      <c r="F85" s="13" t="s">
        <v>33</v>
      </c>
      <c r="H85" s="10">
        <f>C85*D$339</f>
        <v>40825.3272</v>
      </c>
      <c r="I85" s="10">
        <f>H85-D$339</f>
        <v>21007.207200000001</v>
      </c>
      <c r="J85" s="4" t="s">
        <v>19</v>
      </c>
      <c r="K85" s="4" t="s">
        <v>58</v>
      </c>
    </row>
    <row r="86" spans="1:11" x14ac:dyDescent="0.25">
      <c r="A86" s="61">
        <v>44670</v>
      </c>
      <c r="B86" s="4" t="s">
        <v>459</v>
      </c>
      <c r="C86" s="4">
        <v>1.93</v>
      </c>
      <c r="E86" s="4" t="s">
        <v>15</v>
      </c>
      <c r="F86" s="11" t="s">
        <v>33</v>
      </c>
      <c r="H86" s="10">
        <v>0</v>
      </c>
      <c r="I86" s="10">
        <f>H86-D$339</f>
        <v>-19818.12</v>
      </c>
      <c r="J86" s="4" t="s">
        <v>23</v>
      </c>
      <c r="K86" s="38" t="s">
        <v>98</v>
      </c>
    </row>
    <row r="87" spans="1:11" x14ac:dyDescent="0.25">
      <c r="A87" s="61">
        <v>44670</v>
      </c>
      <c r="B87" s="4" t="s">
        <v>460</v>
      </c>
      <c r="C87" s="4">
        <v>1.71</v>
      </c>
      <c r="E87" s="4" t="s">
        <v>15</v>
      </c>
      <c r="F87" s="13" t="s">
        <v>532</v>
      </c>
      <c r="H87" s="10">
        <f>C87*D$339</f>
        <v>33888.985199999996</v>
      </c>
      <c r="I87" s="10">
        <f>(H87-D$339)/2</f>
        <v>7035.4325999999983</v>
      </c>
      <c r="J87" s="4" t="s">
        <v>22</v>
      </c>
      <c r="K87" s="43" t="s">
        <v>66</v>
      </c>
    </row>
    <row r="88" spans="1:11" x14ac:dyDescent="0.25">
      <c r="A88" s="61">
        <v>44671</v>
      </c>
      <c r="B88" s="4" t="s">
        <v>466</v>
      </c>
      <c r="C88" s="4">
        <v>1.61</v>
      </c>
      <c r="E88" s="4" t="s">
        <v>15</v>
      </c>
      <c r="F88" s="13" t="s">
        <v>33</v>
      </c>
      <c r="H88" s="10">
        <f>C88*D$339</f>
        <v>31907.173200000001</v>
      </c>
      <c r="I88" s="10">
        <f t="shared" ref="I88:I95" si="9">H88-D$339</f>
        <v>12089.053200000002</v>
      </c>
      <c r="J88" s="4" t="s">
        <v>25</v>
      </c>
      <c r="K88" s="4" t="s">
        <v>52</v>
      </c>
    </row>
    <row r="89" spans="1:11" x14ac:dyDescent="0.25">
      <c r="A89" s="61">
        <v>44671</v>
      </c>
      <c r="B89" s="4" t="s">
        <v>468</v>
      </c>
      <c r="C89" s="4">
        <v>1.81</v>
      </c>
      <c r="E89" s="4" t="s">
        <v>15</v>
      </c>
      <c r="F89" s="13" t="s">
        <v>33</v>
      </c>
      <c r="H89" s="10">
        <f>C89*D$339</f>
        <v>35870.797200000001</v>
      </c>
      <c r="I89" s="10">
        <f t="shared" si="9"/>
        <v>16052.677200000002</v>
      </c>
      <c r="J89" s="4" t="s">
        <v>316</v>
      </c>
      <c r="K89" s="4" t="s">
        <v>52</v>
      </c>
    </row>
    <row r="90" spans="1:11" x14ac:dyDescent="0.25">
      <c r="A90" s="61">
        <v>44671</v>
      </c>
      <c r="B90" s="4" t="s">
        <v>470</v>
      </c>
      <c r="C90" s="4">
        <v>2</v>
      </c>
      <c r="E90" s="4" t="s">
        <v>15</v>
      </c>
      <c r="F90" s="11" t="s">
        <v>34</v>
      </c>
      <c r="H90" s="10">
        <v>0</v>
      </c>
      <c r="I90" s="10">
        <f t="shared" si="9"/>
        <v>-19818.12</v>
      </c>
      <c r="J90" s="4" t="s">
        <v>25</v>
      </c>
      <c r="K90" s="4" t="s">
        <v>52</v>
      </c>
    </row>
    <row r="91" spans="1:11" x14ac:dyDescent="0.25">
      <c r="A91" s="61">
        <v>44672</v>
      </c>
      <c r="B91" s="4" t="s">
        <v>471</v>
      </c>
      <c r="C91" s="4">
        <v>2.0099999999999998</v>
      </c>
      <c r="E91" s="4" t="s">
        <v>15</v>
      </c>
      <c r="F91" s="11" t="s">
        <v>33</v>
      </c>
      <c r="H91" s="10">
        <v>0</v>
      </c>
      <c r="I91" s="10">
        <f t="shared" si="9"/>
        <v>-19818.12</v>
      </c>
      <c r="J91" s="4" t="s">
        <v>22</v>
      </c>
      <c r="K91" s="4" t="s">
        <v>56</v>
      </c>
    </row>
    <row r="92" spans="1:11" x14ac:dyDescent="0.25">
      <c r="A92" s="61">
        <v>44673</v>
      </c>
      <c r="B92" s="4" t="s">
        <v>473</v>
      </c>
      <c r="C92" s="4">
        <v>1.93</v>
      </c>
      <c r="E92" s="4" t="s">
        <v>15</v>
      </c>
      <c r="F92" s="13" t="s">
        <v>33</v>
      </c>
      <c r="H92" s="10">
        <f>C92*D$339</f>
        <v>38248.971599999997</v>
      </c>
      <c r="I92" s="10">
        <f t="shared" si="9"/>
        <v>18430.851599999998</v>
      </c>
      <c r="J92" s="4" t="s">
        <v>19</v>
      </c>
      <c r="K92" s="4" t="s">
        <v>58</v>
      </c>
    </row>
    <row r="93" spans="1:11" x14ac:dyDescent="0.25">
      <c r="A93" s="61">
        <v>44674</v>
      </c>
      <c r="B93" s="4" t="s">
        <v>481</v>
      </c>
      <c r="C93" s="4">
        <v>1.55</v>
      </c>
      <c r="E93" s="4" t="s">
        <v>15</v>
      </c>
      <c r="F93" s="13" t="s">
        <v>532</v>
      </c>
      <c r="H93" s="10">
        <f>C93*D$339</f>
        <v>30718.085999999999</v>
      </c>
      <c r="I93" s="10">
        <f t="shared" si="9"/>
        <v>10899.966</v>
      </c>
      <c r="J93" s="4" t="s">
        <v>19</v>
      </c>
      <c r="K93" s="43" t="s">
        <v>66</v>
      </c>
    </row>
    <row r="94" spans="1:11" x14ac:dyDescent="0.25">
      <c r="A94" s="61">
        <v>44674</v>
      </c>
      <c r="B94" s="4" t="s">
        <v>482</v>
      </c>
      <c r="C94" s="4">
        <v>1.88</v>
      </c>
      <c r="E94" s="4" t="s">
        <v>15</v>
      </c>
      <c r="F94" s="13" t="s">
        <v>33</v>
      </c>
      <c r="H94" s="10">
        <f>C94*D$339</f>
        <v>37258.065599999994</v>
      </c>
      <c r="I94" s="10">
        <f t="shared" si="9"/>
        <v>17439.945599999995</v>
      </c>
      <c r="J94" s="4" t="s">
        <v>27</v>
      </c>
      <c r="K94" s="4" t="s">
        <v>58</v>
      </c>
    </row>
    <row r="95" spans="1:11" x14ac:dyDescent="0.25">
      <c r="A95" s="61">
        <v>44674</v>
      </c>
      <c r="B95" s="4" t="s">
        <v>487</v>
      </c>
      <c r="C95" s="4">
        <v>2.0099999999999998</v>
      </c>
      <c r="E95" s="4" t="s">
        <v>15</v>
      </c>
      <c r="F95" s="11" t="s">
        <v>33</v>
      </c>
      <c r="H95" s="10">
        <v>0</v>
      </c>
      <c r="I95" s="10">
        <f t="shared" si="9"/>
        <v>-19818.12</v>
      </c>
      <c r="J95" s="4" t="s">
        <v>29</v>
      </c>
      <c r="K95" s="4" t="s">
        <v>60</v>
      </c>
    </row>
    <row r="96" spans="1:11" x14ac:dyDescent="0.25">
      <c r="A96" s="61">
        <v>44675</v>
      </c>
      <c r="B96" s="4" t="s">
        <v>488</v>
      </c>
      <c r="E96" s="4" t="s">
        <v>15</v>
      </c>
      <c r="F96" s="42" t="s">
        <v>34</v>
      </c>
      <c r="H96" s="10">
        <f>C96*D$339</f>
        <v>0</v>
      </c>
      <c r="I96" s="10">
        <v>0</v>
      </c>
      <c r="J96" s="4" t="s">
        <v>23</v>
      </c>
      <c r="K96" s="4" t="s">
        <v>235</v>
      </c>
    </row>
    <row r="97" spans="1:11" x14ac:dyDescent="0.25">
      <c r="A97" s="61">
        <v>44675</v>
      </c>
      <c r="B97" s="4" t="s">
        <v>493</v>
      </c>
      <c r="C97" s="4">
        <v>2.0299999999999998</v>
      </c>
      <c r="E97" s="4" t="s">
        <v>15</v>
      </c>
      <c r="F97" s="11" t="s">
        <v>33</v>
      </c>
      <c r="H97" s="10">
        <v>0</v>
      </c>
      <c r="I97" s="10">
        <f t="shared" ref="I97:I104" si="10">H97-D$339</f>
        <v>-19818.12</v>
      </c>
      <c r="J97" s="4" t="s">
        <v>20</v>
      </c>
      <c r="K97" s="4" t="s">
        <v>52</v>
      </c>
    </row>
    <row r="98" spans="1:11" x14ac:dyDescent="0.25">
      <c r="A98" s="61">
        <v>44676</v>
      </c>
      <c r="B98" s="4" t="s">
        <v>497</v>
      </c>
      <c r="C98" s="4">
        <v>1.72</v>
      </c>
      <c r="E98" s="4" t="s">
        <v>15</v>
      </c>
      <c r="F98" s="11" t="s">
        <v>33</v>
      </c>
      <c r="H98" s="10">
        <v>0</v>
      </c>
      <c r="I98" s="10">
        <f t="shared" si="10"/>
        <v>-19818.12</v>
      </c>
      <c r="J98" s="4" t="s">
        <v>21</v>
      </c>
      <c r="K98" s="4" t="s">
        <v>119</v>
      </c>
    </row>
    <row r="99" spans="1:11" x14ac:dyDescent="0.25">
      <c r="A99" s="61">
        <v>44677</v>
      </c>
      <c r="B99" s="4" t="s">
        <v>499</v>
      </c>
      <c r="C99" s="4">
        <v>1.71</v>
      </c>
      <c r="E99" s="4" t="s">
        <v>15</v>
      </c>
      <c r="F99" s="13" t="s">
        <v>532</v>
      </c>
      <c r="H99" s="10">
        <f t="shared" ref="H99:H112" si="11">C99*D$339</f>
        <v>33888.985199999996</v>
      </c>
      <c r="I99" s="10">
        <f t="shared" si="10"/>
        <v>14070.865199999997</v>
      </c>
      <c r="J99" s="4" t="s">
        <v>26</v>
      </c>
      <c r="K99" s="43" t="s">
        <v>66</v>
      </c>
    </row>
    <row r="100" spans="1:11" x14ac:dyDescent="0.25">
      <c r="A100" s="61">
        <v>44677</v>
      </c>
      <c r="B100" s="4" t="s">
        <v>501</v>
      </c>
      <c r="C100" s="4">
        <v>1.9</v>
      </c>
      <c r="E100" s="4" t="s">
        <v>15</v>
      </c>
      <c r="F100" s="13" t="s">
        <v>33</v>
      </c>
      <c r="H100" s="10">
        <f t="shared" si="11"/>
        <v>37654.428</v>
      </c>
      <c r="I100" s="10">
        <f t="shared" si="10"/>
        <v>17836.308000000001</v>
      </c>
      <c r="J100" s="4" t="s">
        <v>25</v>
      </c>
      <c r="K100" s="4" t="s">
        <v>58</v>
      </c>
    </row>
    <row r="101" spans="1:11" x14ac:dyDescent="0.25">
      <c r="A101" s="61">
        <v>44680</v>
      </c>
      <c r="B101" s="4" t="s">
        <v>505</v>
      </c>
      <c r="C101" s="4">
        <v>1.82</v>
      </c>
      <c r="E101" s="4" t="s">
        <v>15</v>
      </c>
      <c r="F101" s="13" t="s">
        <v>33</v>
      </c>
      <c r="H101" s="10">
        <f t="shared" si="11"/>
        <v>36068.9784</v>
      </c>
      <c r="I101" s="10">
        <f t="shared" si="10"/>
        <v>16250.858400000001</v>
      </c>
      <c r="J101" s="4" t="s">
        <v>311</v>
      </c>
      <c r="K101" s="4" t="s">
        <v>60</v>
      </c>
    </row>
    <row r="102" spans="1:11" x14ac:dyDescent="0.25">
      <c r="A102" s="61">
        <v>44681</v>
      </c>
      <c r="B102" s="4" t="s">
        <v>508</v>
      </c>
      <c r="C102" s="4">
        <v>1.96</v>
      </c>
      <c r="E102" s="4" t="s">
        <v>15</v>
      </c>
      <c r="F102" s="13" t="s">
        <v>33</v>
      </c>
      <c r="H102" s="10">
        <f t="shared" si="11"/>
        <v>38843.515199999994</v>
      </c>
      <c r="I102" s="10">
        <f t="shared" si="10"/>
        <v>19025.395199999995</v>
      </c>
      <c r="J102" s="4" t="s">
        <v>25</v>
      </c>
      <c r="K102" s="38" t="s">
        <v>98</v>
      </c>
    </row>
    <row r="103" spans="1:11" x14ac:dyDescent="0.25">
      <c r="A103" s="61">
        <v>44681</v>
      </c>
      <c r="B103" s="4" t="s">
        <v>510</v>
      </c>
      <c r="C103" s="4">
        <v>1.98</v>
      </c>
      <c r="E103" s="4" t="s">
        <v>15</v>
      </c>
      <c r="F103" s="13" t="s">
        <v>33</v>
      </c>
      <c r="H103" s="10">
        <f t="shared" si="11"/>
        <v>39239.8776</v>
      </c>
      <c r="I103" s="10">
        <f t="shared" si="10"/>
        <v>19421.757600000001</v>
      </c>
      <c r="J103" s="4" t="s">
        <v>27</v>
      </c>
      <c r="K103" s="4" t="s">
        <v>60</v>
      </c>
    </row>
    <row r="104" spans="1:11" x14ac:dyDescent="0.25">
      <c r="A104" s="61">
        <v>44681</v>
      </c>
      <c r="B104" s="4" t="s">
        <v>511</v>
      </c>
      <c r="C104" s="4">
        <v>1.49</v>
      </c>
      <c r="E104" s="4" t="s">
        <v>15</v>
      </c>
      <c r="F104" s="13" t="s">
        <v>532</v>
      </c>
      <c r="H104" s="10">
        <f t="shared" si="11"/>
        <v>29528.998799999998</v>
      </c>
      <c r="I104" s="10">
        <f t="shared" si="10"/>
        <v>9710.8787999999986</v>
      </c>
      <c r="J104" s="4" t="s">
        <v>19</v>
      </c>
      <c r="K104" s="43" t="s">
        <v>66</v>
      </c>
    </row>
    <row r="105" spans="1:11" x14ac:dyDescent="0.25">
      <c r="A105" s="61">
        <v>44681</v>
      </c>
      <c r="B105" s="4" t="s">
        <v>514</v>
      </c>
      <c r="C105" s="4">
        <v>1.79</v>
      </c>
      <c r="E105" s="4" t="s">
        <v>15</v>
      </c>
      <c r="F105" s="13" t="s">
        <v>532</v>
      </c>
      <c r="H105" s="10">
        <f t="shared" si="11"/>
        <v>35474.434799999995</v>
      </c>
      <c r="I105" s="10">
        <f>(H105-D$339)/2</f>
        <v>7828.1573999999982</v>
      </c>
      <c r="J105" s="4" t="s">
        <v>23</v>
      </c>
      <c r="K105" s="43" t="s">
        <v>66</v>
      </c>
    </row>
    <row r="106" spans="1:11" x14ac:dyDescent="0.25">
      <c r="A106" s="61">
        <v>44681</v>
      </c>
      <c r="B106" s="4" t="s">
        <v>515</v>
      </c>
      <c r="C106" s="4">
        <v>1.99</v>
      </c>
      <c r="E106" s="4" t="s">
        <v>15</v>
      </c>
      <c r="F106" s="13" t="s">
        <v>33</v>
      </c>
      <c r="H106" s="10">
        <f t="shared" si="11"/>
        <v>39438.058799999999</v>
      </c>
      <c r="I106" s="10">
        <f t="shared" ref="I106:I138" si="12">H106-D$339</f>
        <v>19619.9388</v>
      </c>
      <c r="J106" s="4" t="s">
        <v>25</v>
      </c>
      <c r="K106" s="38" t="s">
        <v>98</v>
      </c>
    </row>
    <row r="107" spans="1:11" x14ac:dyDescent="0.25">
      <c r="A107" s="61">
        <v>44681</v>
      </c>
      <c r="B107" s="4" t="s">
        <v>516</v>
      </c>
      <c r="C107" s="4">
        <v>1.58</v>
      </c>
      <c r="E107" s="4" t="s">
        <v>15</v>
      </c>
      <c r="F107" s="13" t="s">
        <v>33</v>
      </c>
      <c r="H107" s="10">
        <f t="shared" si="11"/>
        <v>31312.6296</v>
      </c>
      <c r="I107" s="10">
        <f t="shared" si="12"/>
        <v>11494.509600000001</v>
      </c>
      <c r="J107" s="4" t="s">
        <v>529</v>
      </c>
      <c r="K107" s="4" t="s">
        <v>89</v>
      </c>
    </row>
    <row r="108" spans="1:11" x14ac:dyDescent="0.25">
      <c r="A108" s="61">
        <v>44681</v>
      </c>
      <c r="B108" s="4" t="s">
        <v>518</v>
      </c>
      <c r="C108" s="4">
        <v>1.74</v>
      </c>
      <c r="E108" s="4" t="s">
        <v>15</v>
      </c>
      <c r="F108" s="13" t="s">
        <v>33</v>
      </c>
      <c r="H108" s="10">
        <f t="shared" si="11"/>
        <v>34483.5288</v>
      </c>
      <c r="I108" s="10">
        <f t="shared" si="12"/>
        <v>14665.408800000001</v>
      </c>
      <c r="J108" s="4" t="s">
        <v>24</v>
      </c>
      <c r="K108" s="4" t="s">
        <v>60</v>
      </c>
    </row>
    <row r="109" spans="1:11" x14ac:dyDescent="0.25">
      <c r="A109" s="61">
        <v>44681</v>
      </c>
      <c r="B109" s="4" t="s">
        <v>519</v>
      </c>
      <c r="C109" s="4">
        <v>1.8</v>
      </c>
      <c r="E109" s="4" t="s">
        <v>15</v>
      </c>
      <c r="F109" s="13" t="s">
        <v>33</v>
      </c>
      <c r="H109" s="10">
        <f t="shared" si="11"/>
        <v>35672.616000000002</v>
      </c>
      <c r="I109" s="10">
        <f t="shared" si="12"/>
        <v>15854.496000000003</v>
      </c>
      <c r="J109" s="4" t="s">
        <v>24</v>
      </c>
      <c r="K109" s="4" t="s">
        <v>119</v>
      </c>
    </row>
    <row r="110" spans="1:11" x14ac:dyDescent="0.25">
      <c r="A110" s="61">
        <v>44681</v>
      </c>
      <c r="B110" s="4" t="s">
        <v>522</v>
      </c>
      <c r="C110" s="4">
        <v>1.64</v>
      </c>
      <c r="E110" s="4" t="s">
        <v>15</v>
      </c>
      <c r="F110" s="13" t="s">
        <v>33</v>
      </c>
      <c r="H110" s="10">
        <f t="shared" si="11"/>
        <v>32501.716799999995</v>
      </c>
      <c r="I110" s="10">
        <f t="shared" si="12"/>
        <v>12683.596799999996</v>
      </c>
      <c r="J110" s="4" t="s">
        <v>317</v>
      </c>
      <c r="K110" s="4" t="s">
        <v>60</v>
      </c>
    </row>
    <row r="111" spans="1:11" x14ac:dyDescent="0.25">
      <c r="A111" s="61">
        <v>44681</v>
      </c>
      <c r="B111" s="4" t="s">
        <v>523</v>
      </c>
      <c r="C111" s="4">
        <v>2</v>
      </c>
      <c r="E111" s="4" t="s">
        <v>15</v>
      </c>
      <c r="F111" s="13" t="s">
        <v>33</v>
      </c>
      <c r="H111" s="10">
        <f t="shared" si="11"/>
        <v>39636.239999999998</v>
      </c>
      <c r="I111" s="10">
        <f t="shared" si="12"/>
        <v>19818.12</v>
      </c>
      <c r="J111" s="4" t="s">
        <v>315</v>
      </c>
      <c r="K111" s="4" t="s">
        <v>119</v>
      </c>
    </row>
    <row r="112" spans="1:11" x14ac:dyDescent="0.25">
      <c r="A112" s="61">
        <v>44681</v>
      </c>
      <c r="B112" s="4" t="s">
        <v>524</v>
      </c>
      <c r="C112" s="4">
        <v>1.96</v>
      </c>
      <c r="E112" s="4" t="s">
        <v>15</v>
      </c>
      <c r="F112" s="13" t="s">
        <v>33</v>
      </c>
      <c r="H112" s="10">
        <f t="shared" si="11"/>
        <v>38843.515199999994</v>
      </c>
      <c r="I112" s="10">
        <f t="shared" si="12"/>
        <v>19025.395199999995</v>
      </c>
      <c r="J112" s="4" t="s">
        <v>529</v>
      </c>
      <c r="K112" s="4" t="s">
        <v>58</v>
      </c>
    </row>
    <row r="113" spans="1:11" x14ac:dyDescent="0.25">
      <c r="A113" s="61">
        <v>44681</v>
      </c>
      <c r="B113" s="4" t="s">
        <v>526</v>
      </c>
      <c r="C113" s="4">
        <v>1.79</v>
      </c>
      <c r="E113" s="4" t="s">
        <v>15</v>
      </c>
      <c r="F113" s="11" t="s">
        <v>33</v>
      </c>
      <c r="H113" s="10">
        <v>0</v>
      </c>
      <c r="I113" s="10">
        <f t="shared" si="12"/>
        <v>-19818.12</v>
      </c>
      <c r="J113" s="4" t="s">
        <v>20</v>
      </c>
      <c r="K113" s="4" t="s">
        <v>119</v>
      </c>
    </row>
    <row r="114" spans="1:11" x14ac:dyDescent="0.25">
      <c r="A114" s="61">
        <v>44681</v>
      </c>
      <c r="B114" s="4" t="s">
        <v>527</v>
      </c>
      <c r="C114" s="4">
        <v>2.06</v>
      </c>
      <c r="E114" s="4" t="s">
        <v>15</v>
      </c>
      <c r="F114" s="13" t="s">
        <v>33</v>
      </c>
      <c r="H114" s="10">
        <f>C114*D$339</f>
        <v>40825.3272</v>
      </c>
      <c r="I114" s="10">
        <f t="shared" si="12"/>
        <v>21007.207200000001</v>
      </c>
      <c r="J114" s="4" t="s">
        <v>25</v>
      </c>
      <c r="K114" s="4" t="s">
        <v>119</v>
      </c>
    </row>
    <row r="115" spans="1:11" ht="15.75" x14ac:dyDescent="0.25">
      <c r="A115" s="2">
        <v>44682</v>
      </c>
      <c r="B115" s="3" t="s">
        <v>541</v>
      </c>
      <c r="C115" s="51">
        <v>1.78</v>
      </c>
      <c r="D115" s="51"/>
      <c r="E115" s="4" t="s">
        <v>15</v>
      </c>
      <c r="F115" s="55" t="s">
        <v>33</v>
      </c>
      <c r="H115" s="10">
        <v>0</v>
      </c>
      <c r="I115" s="10">
        <f t="shared" si="12"/>
        <v>-19818.12</v>
      </c>
      <c r="J115" s="51" t="s">
        <v>20</v>
      </c>
      <c r="K115" s="3" t="s">
        <v>52</v>
      </c>
    </row>
    <row r="116" spans="1:11" ht="15.75" x14ac:dyDescent="0.25">
      <c r="A116" s="61">
        <v>44682</v>
      </c>
      <c r="B116" s="4" t="s">
        <v>547</v>
      </c>
      <c r="C116" s="51">
        <v>1.63</v>
      </c>
      <c r="D116" s="51"/>
      <c r="E116" s="4" t="s">
        <v>15</v>
      </c>
      <c r="F116" s="53" t="s">
        <v>33</v>
      </c>
      <c r="H116" s="10">
        <f>C116*D$339</f>
        <v>32303.535599999996</v>
      </c>
      <c r="I116" s="10">
        <f t="shared" si="12"/>
        <v>12485.415599999997</v>
      </c>
      <c r="J116" s="4" t="s">
        <v>27</v>
      </c>
      <c r="K116" s="4" t="s">
        <v>52</v>
      </c>
    </row>
    <row r="117" spans="1:11" ht="15.75" x14ac:dyDescent="0.25">
      <c r="A117" s="61">
        <v>44683</v>
      </c>
      <c r="B117" s="4" t="s">
        <v>549</v>
      </c>
      <c r="C117" s="51">
        <v>1.75</v>
      </c>
      <c r="E117" s="4" t="s">
        <v>15</v>
      </c>
      <c r="F117" s="53" t="s">
        <v>33</v>
      </c>
      <c r="H117" s="10">
        <f>C117*D$339</f>
        <v>34681.71</v>
      </c>
      <c r="I117" s="10">
        <f t="shared" si="12"/>
        <v>14863.59</v>
      </c>
      <c r="J117" s="4" t="s">
        <v>764</v>
      </c>
      <c r="K117" s="4" t="s">
        <v>60</v>
      </c>
    </row>
    <row r="118" spans="1:11" ht="15.75" x14ac:dyDescent="0.25">
      <c r="A118" s="61">
        <v>44683</v>
      </c>
      <c r="B118" s="4" t="s">
        <v>551</v>
      </c>
      <c r="C118" s="51">
        <v>1.96</v>
      </c>
      <c r="E118" s="4" t="s">
        <v>15</v>
      </c>
      <c r="F118" s="53" t="s">
        <v>33</v>
      </c>
      <c r="H118" s="10">
        <f>C118*D$339</f>
        <v>38843.515199999994</v>
      </c>
      <c r="I118" s="10">
        <f t="shared" si="12"/>
        <v>19025.395199999995</v>
      </c>
      <c r="J118" s="4" t="s">
        <v>312</v>
      </c>
      <c r="K118" s="4" t="s">
        <v>58</v>
      </c>
    </row>
    <row r="119" spans="1:11" ht="15.75" x14ac:dyDescent="0.25">
      <c r="A119" s="61">
        <v>44687</v>
      </c>
      <c r="B119" s="4" t="s">
        <v>562</v>
      </c>
      <c r="C119" s="51">
        <v>1.59</v>
      </c>
      <c r="E119" s="4" t="s">
        <v>15</v>
      </c>
      <c r="F119" s="13" t="s">
        <v>33</v>
      </c>
      <c r="H119" s="10">
        <f>C119*D$339</f>
        <v>31510.810799999999</v>
      </c>
      <c r="I119" s="10">
        <f t="shared" si="12"/>
        <v>11692.6908</v>
      </c>
      <c r="J119" s="4" t="s">
        <v>315</v>
      </c>
      <c r="K119" s="4" t="s">
        <v>119</v>
      </c>
    </row>
    <row r="120" spans="1:11" ht="15.75" x14ac:dyDescent="0.25">
      <c r="A120" s="61">
        <v>44687</v>
      </c>
      <c r="B120" s="4" t="s">
        <v>565</v>
      </c>
      <c r="C120" s="51">
        <v>1.76</v>
      </c>
      <c r="E120" s="4" t="s">
        <v>15</v>
      </c>
      <c r="F120" s="11" t="s">
        <v>33</v>
      </c>
      <c r="H120" s="10">
        <v>0</v>
      </c>
      <c r="I120" s="10">
        <f t="shared" si="12"/>
        <v>-19818.12</v>
      </c>
      <c r="J120" s="4" t="s">
        <v>28</v>
      </c>
      <c r="K120" s="4" t="s">
        <v>119</v>
      </c>
    </row>
    <row r="121" spans="1:11" ht="15.75" x14ac:dyDescent="0.25">
      <c r="A121" s="61">
        <v>44687</v>
      </c>
      <c r="B121" s="4" t="s">
        <v>566</v>
      </c>
      <c r="C121" s="51">
        <v>1.85</v>
      </c>
      <c r="E121" s="4" t="s">
        <v>15</v>
      </c>
      <c r="F121" s="13" t="s">
        <v>33</v>
      </c>
      <c r="H121" s="10">
        <f>C121*D$339</f>
        <v>36663.521999999997</v>
      </c>
      <c r="I121" s="10">
        <f t="shared" si="12"/>
        <v>16845.401999999998</v>
      </c>
      <c r="J121" s="4" t="s">
        <v>19</v>
      </c>
      <c r="K121" s="4" t="s">
        <v>52</v>
      </c>
    </row>
    <row r="122" spans="1:11" x14ac:dyDescent="0.25">
      <c r="A122" s="61">
        <v>44688</v>
      </c>
      <c r="B122" s="4" t="s">
        <v>567</v>
      </c>
      <c r="C122" s="4">
        <v>1.96</v>
      </c>
      <c r="E122" s="4" t="s">
        <v>15</v>
      </c>
      <c r="F122" s="13" t="s">
        <v>33</v>
      </c>
      <c r="H122" s="10">
        <f>C122*D$339</f>
        <v>38843.515199999994</v>
      </c>
      <c r="I122" s="10">
        <f t="shared" si="12"/>
        <v>19025.395199999995</v>
      </c>
      <c r="J122" s="4" t="s">
        <v>19</v>
      </c>
      <c r="K122" s="4" t="s">
        <v>98</v>
      </c>
    </row>
    <row r="123" spans="1:11" x14ac:dyDescent="0.25">
      <c r="A123" s="61">
        <v>44688</v>
      </c>
      <c r="B123" s="4" t="s">
        <v>569</v>
      </c>
      <c r="C123" s="4">
        <v>1.93</v>
      </c>
      <c r="E123" s="4" t="s">
        <v>15</v>
      </c>
      <c r="F123" s="13" t="s">
        <v>33</v>
      </c>
      <c r="H123" s="10">
        <f>C123*D$339</f>
        <v>38248.971599999997</v>
      </c>
      <c r="I123" s="10">
        <f t="shared" si="12"/>
        <v>18430.851599999998</v>
      </c>
      <c r="J123" s="4" t="s">
        <v>311</v>
      </c>
      <c r="K123" s="4" t="s">
        <v>58</v>
      </c>
    </row>
    <row r="124" spans="1:11" x14ac:dyDescent="0.25">
      <c r="A124" s="61">
        <v>44688</v>
      </c>
      <c r="B124" s="4" t="s">
        <v>570</v>
      </c>
      <c r="C124" s="4">
        <v>1.7</v>
      </c>
      <c r="E124" s="4" t="s">
        <v>15</v>
      </c>
      <c r="F124" s="13" t="s">
        <v>33</v>
      </c>
      <c r="H124" s="10">
        <f>C124*D$339</f>
        <v>33690.803999999996</v>
      </c>
      <c r="I124" s="10">
        <f t="shared" si="12"/>
        <v>13872.683999999997</v>
      </c>
      <c r="J124" s="4" t="s">
        <v>19</v>
      </c>
      <c r="K124" s="4" t="s">
        <v>60</v>
      </c>
    </row>
    <row r="125" spans="1:11" x14ac:dyDescent="0.25">
      <c r="A125" s="61">
        <v>44688</v>
      </c>
      <c r="B125" s="4" t="s">
        <v>571</v>
      </c>
      <c r="C125" s="4">
        <v>1.85</v>
      </c>
      <c r="E125" s="4" t="s">
        <v>15</v>
      </c>
      <c r="F125" s="11" t="s">
        <v>33</v>
      </c>
      <c r="H125" s="10">
        <v>0</v>
      </c>
      <c r="I125" s="10">
        <f t="shared" si="12"/>
        <v>-19818.12</v>
      </c>
      <c r="J125" s="4" t="s">
        <v>20</v>
      </c>
      <c r="K125" s="4" t="s">
        <v>60</v>
      </c>
    </row>
    <row r="126" spans="1:11" x14ac:dyDescent="0.25">
      <c r="A126" s="61">
        <v>44688</v>
      </c>
      <c r="B126" s="4" t="s">
        <v>572</v>
      </c>
      <c r="C126" s="4">
        <v>1.85</v>
      </c>
      <c r="E126" s="4" t="s">
        <v>15</v>
      </c>
      <c r="F126" s="11" t="s">
        <v>33</v>
      </c>
      <c r="H126" s="10">
        <v>0</v>
      </c>
      <c r="I126" s="10">
        <f t="shared" si="12"/>
        <v>-19818.12</v>
      </c>
      <c r="J126" s="4" t="s">
        <v>20</v>
      </c>
      <c r="K126" s="4" t="s">
        <v>52</v>
      </c>
    </row>
    <row r="127" spans="1:11" x14ac:dyDescent="0.25">
      <c r="A127" s="61">
        <v>44688</v>
      </c>
      <c r="B127" s="4" t="s">
        <v>573</v>
      </c>
      <c r="C127" s="4">
        <v>1.7</v>
      </c>
      <c r="E127" s="4" t="s">
        <v>15</v>
      </c>
      <c r="F127" s="11" t="s">
        <v>532</v>
      </c>
      <c r="H127" s="10">
        <v>0</v>
      </c>
      <c r="I127" s="10">
        <f t="shared" si="12"/>
        <v>-19818.12</v>
      </c>
      <c r="J127" s="4" t="s">
        <v>20</v>
      </c>
      <c r="K127" s="37" t="s">
        <v>17</v>
      </c>
    </row>
    <row r="128" spans="1:11" x14ac:dyDescent="0.25">
      <c r="A128" s="61">
        <v>44688</v>
      </c>
      <c r="B128" s="4" t="s">
        <v>576</v>
      </c>
      <c r="C128" s="4">
        <v>1.79</v>
      </c>
      <c r="E128" s="4" t="s">
        <v>15</v>
      </c>
      <c r="F128" s="13" t="s">
        <v>33</v>
      </c>
      <c r="H128" s="10">
        <f>C128*D$339</f>
        <v>35474.434799999995</v>
      </c>
      <c r="I128" s="10">
        <f t="shared" si="12"/>
        <v>15656.314799999996</v>
      </c>
      <c r="J128" s="4" t="s">
        <v>766</v>
      </c>
      <c r="K128" s="4" t="s">
        <v>58</v>
      </c>
    </row>
    <row r="129" spans="1:11" x14ac:dyDescent="0.25">
      <c r="A129" s="61">
        <v>44688</v>
      </c>
      <c r="B129" s="4" t="s">
        <v>577</v>
      </c>
      <c r="C129" s="4">
        <v>1.76</v>
      </c>
      <c r="E129" s="4" t="s">
        <v>15</v>
      </c>
      <c r="F129" s="11" t="s">
        <v>33</v>
      </c>
      <c r="H129" s="10">
        <v>0</v>
      </c>
      <c r="I129" s="10">
        <f t="shared" si="12"/>
        <v>-19818.12</v>
      </c>
      <c r="J129" s="4" t="s">
        <v>21</v>
      </c>
      <c r="K129" s="4" t="s">
        <v>60</v>
      </c>
    </row>
    <row r="130" spans="1:11" x14ac:dyDescent="0.25">
      <c r="A130" s="61">
        <v>44688</v>
      </c>
      <c r="B130" s="4" t="s">
        <v>578</v>
      </c>
      <c r="C130" s="4">
        <v>1.47</v>
      </c>
      <c r="E130" s="4" t="s">
        <v>15</v>
      </c>
      <c r="F130" s="11" t="s">
        <v>33</v>
      </c>
      <c r="H130" s="10">
        <v>0</v>
      </c>
      <c r="I130" s="10">
        <f t="shared" si="12"/>
        <v>-19818.12</v>
      </c>
      <c r="J130" s="4" t="s">
        <v>28</v>
      </c>
      <c r="K130" s="4" t="s">
        <v>60</v>
      </c>
    </row>
    <row r="131" spans="1:11" x14ac:dyDescent="0.25">
      <c r="A131" s="61">
        <v>44689</v>
      </c>
      <c r="B131" s="4" t="s">
        <v>586</v>
      </c>
      <c r="C131" s="4">
        <v>1.97</v>
      </c>
      <c r="E131" s="4" t="s">
        <v>15</v>
      </c>
      <c r="F131" s="13" t="s">
        <v>33</v>
      </c>
      <c r="H131" s="10">
        <f>C131*D$339</f>
        <v>39041.696400000001</v>
      </c>
      <c r="I131" s="10">
        <f t="shared" si="12"/>
        <v>19223.576400000002</v>
      </c>
      <c r="J131" s="4" t="s">
        <v>27</v>
      </c>
      <c r="K131" s="4" t="s">
        <v>52</v>
      </c>
    </row>
    <row r="132" spans="1:11" x14ac:dyDescent="0.25">
      <c r="A132" s="61">
        <v>44689</v>
      </c>
      <c r="B132" s="4" t="s">
        <v>587</v>
      </c>
      <c r="C132" s="4">
        <v>1.35</v>
      </c>
      <c r="E132" s="4" t="s">
        <v>15</v>
      </c>
      <c r="F132" s="13" t="s">
        <v>33</v>
      </c>
      <c r="H132" s="10">
        <f>C132*D$339</f>
        <v>26754.462</v>
      </c>
      <c r="I132" s="10">
        <f t="shared" si="12"/>
        <v>6936.3420000000006</v>
      </c>
      <c r="J132" s="4" t="s">
        <v>316</v>
      </c>
      <c r="K132" s="4" t="s">
        <v>52</v>
      </c>
    </row>
    <row r="133" spans="1:11" x14ac:dyDescent="0.25">
      <c r="A133" s="61">
        <v>44702</v>
      </c>
      <c r="B133" s="4" t="s">
        <v>612</v>
      </c>
      <c r="C133" s="4">
        <v>1.7</v>
      </c>
      <c r="E133" s="4" t="s">
        <v>15</v>
      </c>
      <c r="F133" s="13" t="s">
        <v>532</v>
      </c>
      <c r="H133" s="10">
        <f>C133*D$339</f>
        <v>33690.803999999996</v>
      </c>
      <c r="I133" s="10">
        <f t="shared" si="12"/>
        <v>13872.683999999997</v>
      </c>
      <c r="J133" s="4" t="s">
        <v>311</v>
      </c>
      <c r="K133" s="37" t="s">
        <v>17</v>
      </c>
    </row>
    <row r="134" spans="1:11" x14ac:dyDescent="0.25">
      <c r="A134" s="61">
        <v>44702</v>
      </c>
      <c r="B134" s="4" t="s">
        <v>616</v>
      </c>
      <c r="C134" s="4">
        <v>1.56</v>
      </c>
      <c r="E134" s="4" t="s">
        <v>15</v>
      </c>
      <c r="F134" s="13" t="s">
        <v>33</v>
      </c>
      <c r="H134" s="10">
        <f>C134*D$339</f>
        <v>30916.267199999998</v>
      </c>
      <c r="I134" s="10">
        <f t="shared" si="12"/>
        <v>11098.147199999999</v>
      </c>
      <c r="J134" s="4" t="s">
        <v>312</v>
      </c>
      <c r="K134" s="4" t="s">
        <v>52</v>
      </c>
    </row>
    <row r="135" spans="1:11" x14ac:dyDescent="0.25">
      <c r="A135" s="61">
        <v>44702</v>
      </c>
      <c r="B135" s="4" t="s">
        <v>617</v>
      </c>
      <c r="C135" s="4">
        <v>1.74</v>
      </c>
      <c r="E135" s="4" t="s">
        <v>15</v>
      </c>
      <c r="F135" s="11" t="s">
        <v>33</v>
      </c>
      <c r="H135" s="10">
        <v>0</v>
      </c>
      <c r="I135" s="10">
        <f t="shared" si="12"/>
        <v>-19818.12</v>
      </c>
      <c r="J135" s="4" t="s">
        <v>21</v>
      </c>
      <c r="K135" s="4" t="s">
        <v>52</v>
      </c>
    </row>
    <row r="136" spans="1:11" x14ac:dyDescent="0.25">
      <c r="A136" s="61">
        <v>44702</v>
      </c>
      <c r="B136" s="4" t="s">
        <v>620</v>
      </c>
      <c r="C136" s="4">
        <v>1.7</v>
      </c>
      <c r="E136" s="4" t="s">
        <v>15</v>
      </c>
      <c r="F136" s="13" t="s">
        <v>532</v>
      </c>
      <c r="H136" s="10">
        <f>C136*D$339</f>
        <v>33690.803999999996</v>
      </c>
      <c r="I136" s="10">
        <f t="shared" si="12"/>
        <v>13872.683999999997</v>
      </c>
      <c r="J136" s="4" t="s">
        <v>313</v>
      </c>
      <c r="K136" s="37" t="s">
        <v>17</v>
      </c>
    </row>
    <row r="137" spans="1:11" ht="15.75" x14ac:dyDescent="0.25">
      <c r="A137" s="61">
        <v>44717</v>
      </c>
      <c r="B137" s="4" t="s">
        <v>659</v>
      </c>
      <c r="C137" s="51">
        <v>1.95</v>
      </c>
      <c r="E137" s="51" t="s">
        <v>15</v>
      </c>
      <c r="F137" s="55" t="s">
        <v>34</v>
      </c>
      <c r="H137" s="10">
        <v>0</v>
      </c>
      <c r="I137" s="10">
        <f t="shared" si="12"/>
        <v>-19818.12</v>
      </c>
      <c r="J137" s="33" t="s">
        <v>19</v>
      </c>
      <c r="K137" s="4" t="s">
        <v>702</v>
      </c>
    </row>
    <row r="138" spans="1:11" ht="15.75" x14ac:dyDescent="0.25">
      <c r="A138" s="61">
        <v>44717</v>
      </c>
      <c r="B138" s="4" t="s">
        <v>673</v>
      </c>
      <c r="C138" s="33">
        <v>1.7</v>
      </c>
      <c r="E138" s="51" t="s">
        <v>15</v>
      </c>
      <c r="F138" s="11" t="s">
        <v>532</v>
      </c>
      <c r="H138" s="10">
        <v>0</v>
      </c>
      <c r="I138" s="10">
        <f t="shared" si="12"/>
        <v>-19818.12</v>
      </c>
      <c r="J138" s="4" t="s">
        <v>20</v>
      </c>
      <c r="K138" s="4" t="s">
        <v>650</v>
      </c>
    </row>
    <row r="139" spans="1:11" ht="15.75" x14ac:dyDescent="0.25">
      <c r="A139" s="61">
        <v>44721</v>
      </c>
      <c r="B139" s="4" t="s">
        <v>680</v>
      </c>
      <c r="C139" s="33">
        <v>1.71</v>
      </c>
      <c r="E139" s="51" t="s">
        <v>15</v>
      </c>
      <c r="F139" s="13" t="s">
        <v>532</v>
      </c>
      <c r="H139" s="10">
        <f>C139*D$339</f>
        <v>33888.985199999996</v>
      </c>
      <c r="I139" s="10">
        <f>(H139-D$339)/2</f>
        <v>7035.4325999999983</v>
      </c>
      <c r="J139" s="33" t="s">
        <v>21</v>
      </c>
      <c r="K139" s="38" t="s">
        <v>595</v>
      </c>
    </row>
    <row r="140" spans="1:11" ht="15.75" x14ac:dyDescent="0.25">
      <c r="A140" s="61">
        <v>44724</v>
      </c>
      <c r="B140" s="4" t="s">
        <v>689</v>
      </c>
      <c r="C140" s="33">
        <v>1.98</v>
      </c>
      <c r="E140" s="51" t="s">
        <v>15</v>
      </c>
      <c r="F140" s="11" t="s">
        <v>33</v>
      </c>
      <c r="H140" s="10">
        <v>0</v>
      </c>
      <c r="I140" s="10">
        <f>H140-D$339</f>
        <v>-19818.12</v>
      </c>
      <c r="J140" s="33" t="s">
        <v>20</v>
      </c>
      <c r="K140" s="4" t="s">
        <v>16</v>
      </c>
    </row>
    <row r="141" spans="1:11" ht="15.75" x14ac:dyDescent="0.25">
      <c r="A141" s="61">
        <v>44725</v>
      </c>
      <c r="B141" s="4" t="s">
        <v>694</v>
      </c>
      <c r="C141" s="33"/>
      <c r="E141" s="51" t="s">
        <v>15</v>
      </c>
      <c r="F141" s="42" t="s">
        <v>34</v>
      </c>
      <c r="H141" s="10">
        <f>C141*D$339</f>
        <v>0</v>
      </c>
      <c r="I141" s="10">
        <v>0</v>
      </c>
      <c r="J141" s="33" t="s">
        <v>23</v>
      </c>
      <c r="K141" s="4" t="s">
        <v>702</v>
      </c>
    </row>
    <row r="142" spans="1:11" ht="15.75" x14ac:dyDescent="0.25">
      <c r="A142" s="61">
        <v>44730</v>
      </c>
      <c r="B142" s="4" t="s">
        <v>701</v>
      </c>
      <c r="C142" s="33">
        <v>2</v>
      </c>
      <c r="E142" s="51" t="s">
        <v>15</v>
      </c>
      <c r="F142" s="13" t="s">
        <v>34</v>
      </c>
      <c r="H142" s="10">
        <f>C142*D$339</f>
        <v>39636.239999999998</v>
      </c>
      <c r="I142" s="10">
        <f>H142-D$339</f>
        <v>19818.12</v>
      </c>
      <c r="J142" s="33" t="s">
        <v>20</v>
      </c>
      <c r="K142" s="4" t="s">
        <v>702</v>
      </c>
    </row>
    <row r="143" spans="1:11" ht="15.75" x14ac:dyDescent="0.25">
      <c r="A143" s="61">
        <v>44731</v>
      </c>
      <c r="B143" s="4" t="s">
        <v>701</v>
      </c>
      <c r="C143" s="33">
        <v>1.95</v>
      </c>
      <c r="E143" s="51" t="s">
        <v>15</v>
      </c>
      <c r="F143" s="13" t="s">
        <v>34</v>
      </c>
      <c r="H143" s="10">
        <f>C143*D$339</f>
        <v>38645.333999999995</v>
      </c>
      <c r="I143" s="10">
        <f>H143-D$339</f>
        <v>18827.213999999996</v>
      </c>
      <c r="J143" s="4" t="s">
        <v>20</v>
      </c>
      <c r="K143" s="4" t="s">
        <v>702</v>
      </c>
    </row>
    <row r="144" spans="1:11" ht="15.75" x14ac:dyDescent="0.25">
      <c r="A144" s="61">
        <v>44731</v>
      </c>
      <c r="B144" s="4" t="s">
        <v>714</v>
      </c>
      <c r="C144" s="33">
        <v>1.7</v>
      </c>
      <c r="E144" s="51" t="s">
        <v>15</v>
      </c>
      <c r="F144" s="13" t="s">
        <v>532</v>
      </c>
      <c r="H144" s="10">
        <f>C144*D$339</f>
        <v>33690.803999999996</v>
      </c>
      <c r="I144" s="10">
        <f>(H144-D$339)/2</f>
        <v>6936.3419999999987</v>
      </c>
      <c r="J144" s="33" t="s">
        <v>22</v>
      </c>
      <c r="K144" s="38" t="s">
        <v>595</v>
      </c>
    </row>
    <row r="145" spans="1:11" ht="15.75" x14ac:dyDescent="0.25">
      <c r="A145" s="61">
        <v>44731</v>
      </c>
      <c r="B145" s="4" t="s">
        <v>718</v>
      </c>
      <c r="C145" s="33">
        <v>1.98</v>
      </c>
      <c r="E145" s="51" t="s">
        <v>15</v>
      </c>
      <c r="F145" s="11" t="s">
        <v>33</v>
      </c>
      <c r="H145" s="10">
        <v>0</v>
      </c>
      <c r="I145" s="10">
        <f>H145-D$339</f>
        <v>-19818.12</v>
      </c>
      <c r="J145" s="33" t="s">
        <v>20</v>
      </c>
      <c r="K145" s="4" t="s">
        <v>788</v>
      </c>
    </row>
    <row r="146" spans="1:11" ht="15.75" x14ac:dyDescent="0.25">
      <c r="A146" s="61">
        <v>44731</v>
      </c>
      <c r="B146" s="4" t="s">
        <v>721</v>
      </c>
      <c r="C146" s="33">
        <v>2</v>
      </c>
      <c r="E146" s="51" t="s">
        <v>15</v>
      </c>
      <c r="F146" s="13" t="s">
        <v>34</v>
      </c>
      <c r="H146" s="10">
        <f>C146*D$339</f>
        <v>39636.239999999998</v>
      </c>
      <c r="I146" s="10">
        <f>H146-D$339</f>
        <v>19818.12</v>
      </c>
      <c r="J146" s="4" t="s">
        <v>28</v>
      </c>
      <c r="K146" s="4" t="s">
        <v>788</v>
      </c>
    </row>
    <row r="147" spans="1:11" ht="15.75" x14ac:dyDescent="0.25">
      <c r="A147" s="61">
        <v>44738</v>
      </c>
      <c r="B147" s="4" t="s">
        <v>743</v>
      </c>
      <c r="C147" s="33">
        <v>1.61</v>
      </c>
      <c r="E147" s="51" t="s">
        <v>15</v>
      </c>
      <c r="F147" s="11" t="s">
        <v>532</v>
      </c>
      <c r="H147" s="10">
        <v>0</v>
      </c>
      <c r="I147" s="10">
        <f>H147-D$339</f>
        <v>-19818.12</v>
      </c>
      <c r="J147" s="33" t="s">
        <v>20</v>
      </c>
      <c r="K147" s="38" t="s">
        <v>17</v>
      </c>
    </row>
    <row r="148" spans="1:11" ht="15.75" x14ac:dyDescent="0.25">
      <c r="A148" s="61">
        <v>44738</v>
      </c>
      <c r="B148" s="4" t="s">
        <v>745</v>
      </c>
      <c r="C148" s="33">
        <v>1.99</v>
      </c>
      <c r="E148" s="51" t="s">
        <v>15</v>
      </c>
      <c r="F148" s="13" t="s">
        <v>532</v>
      </c>
      <c r="H148" s="10">
        <f t="shared" ref="H148:H158" si="13">C148*D$339</f>
        <v>39438.058799999999</v>
      </c>
      <c r="I148" s="10">
        <f>(H148-D$339)/2</f>
        <v>9809.9694</v>
      </c>
      <c r="J148" s="33" t="s">
        <v>21</v>
      </c>
      <c r="K148" s="4" t="s">
        <v>17</v>
      </c>
    </row>
    <row r="149" spans="1:11" ht="15.75" x14ac:dyDescent="0.25">
      <c r="A149" s="61">
        <v>44738</v>
      </c>
      <c r="B149" s="4" t="s">
        <v>753</v>
      </c>
      <c r="C149" s="33">
        <v>1.7</v>
      </c>
      <c r="E149" s="51" t="s">
        <v>15</v>
      </c>
      <c r="F149" s="13" t="s">
        <v>532</v>
      </c>
      <c r="H149" s="10">
        <f t="shared" si="13"/>
        <v>33690.803999999996</v>
      </c>
      <c r="I149" s="10">
        <f>(H149-D$339)/2</f>
        <v>6936.3419999999987</v>
      </c>
      <c r="J149" s="33" t="s">
        <v>311</v>
      </c>
      <c r="K149" s="4" t="s">
        <v>650</v>
      </c>
    </row>
    <row r="150" spans="1:11" ht="15.75" x14ac:dyDescent="0.25">
      <c r="A150" s="61">
        <v>44741</v>
      </c>
      <c r="B150" s="4" t="s">
        <v>758</v>
      </c>
      <c r="C150" s="33">
        <v>1.98</v>
      </c>
      <c r="E150" s="51" t="s">
        <v>15</v>
      </c>
      <c r="F150" s="13" t="s">
        <v>532</v>
      </c>
      <c r="H150" s="10">
        <f t="shared" si="13"/>
        <v>39239.8776</v>
      </c>
      <c r="I150" s="10">
        <f>(H150-D$339)/2</f>
        <v>9710.8788000000004</v>
      </c>
      <c r="J150" s="4" t="s">
        <v>22</v>
      </c>
      <c r="K150" s="4" t="s">
        <v>17</v>
      </c>
    </row>
    <row r="151" spans="1:11" ht="15.75" x14ac:dyDescent="0.25">
      <c r="A151" s="79">
        <v>44692</v>
      </c>
      <c r="B151" s="80" t="s">
        <v>594</v>
      </c>
      <c r="C151" s="81">
        <v>2.11</v>
      </c>
      <c r="D151" s="80"/>
      <c r="E151" s="77" t="s">
        <v>15</v>
      </c>
      <c r="F151" s="84" t="s">
        <v>532</v>
      </c>
      <c r="H151" s="10">
        <f t="shared" si="13"/>
        <v>41816.233199999995</v>
      </c>
      <c r="I151" s="78">
        <f>(H151-D$339)/2</f>
        <v>10999.056599999998</v>
      </c>
      <c r="J151" s="81" t="s">
        <v>21</v>
      </c>
      <c r="K151" s="81" t="s">
        <v>595</v>
      </c>
    </row>
    <row r="152" spans="1:11" ht="15.75" x14ac:dyDescent="0.25">
      <c r="A152" s="79">
        <v>44697</v>
      </c>
      <c r="B152" s="80" t="s">
        <v>606</v>
      </c>
      <c r="C152" s="81">
        <v>2.08</v>
      </c>
      <c r="D152" s="80"/>
      <c r="E152" s="77" t="s">
        <v>15</v>
      </c>
      <c r="F152" s="84" t="s">
        <v>532</v>
      </c>
      <c r="H152" s="10">
        <f t="shared" si="13"/>
        <v>41221.689599999998</v>
      </c>
      <c r="I152" s="78">
        <f>H152-D$339</f>
        <v>21403.569599999999</v>
      </c>
      <c r="J152" s="81" t="s">
        <v>313</v>
      </c>
      <c r="K152" s="81" t="s">
        <v>595</v>
      </c>
    </row>
    <row r="153" spans="1:11" ht="15.75" x14ac:dyDescent="0.25">
      <c r="A153" s="79">
        <v>44701</v>
      </c>
      <c r="B153" s="80" t="s">
        <v>600</v>
      </c>
      <c r="C153" s="81">
        <v>1.99</v>
      </c>
      <c r="D153" s="80"/>
      <c r="E153" s="77" t="s">
        <v>15</v>
      </c>
      <c r="F153" s="84" t="s">
        <v>532</v>
      </c>
      <c r="H153" s="10">
        <f t="shared" si="13"/>
        <v>39438.058799999999</v>
      </c>
      <c r="I153" s="78">
        <f>H153-D$339</f>
        <v>19619.9388</v>
      </c>
      <c r="J153" s="81" t="s">
        <v>24</v>
      </c>
      <c r="K153" s="81" t="s">
        <v>595</v>
      </c>
    </row>
    <row r="154" spans="1:11" ht="15.75" x14ac:dyDescent="0.25">
      <c r="A154" s="75">
        <v>44682</v>
      </c>
      <c r="B154" s="76" t="s">
        <v>543</v>
      </c>
      <c r="C154" s="77">
        <v>2.48</v>
      </c>
      <c r="D154" s="77"/>
      <c r="E154" s="77" t="s">
        <v>15</v>
      </c>
      <c r="F154" s="77" t="s">
        <v>532</v>
      </c>
      <c r="H154" s="10">
        <f t="shared" si="13"/>
        <v>49148.937599999997</v>
      </c>
      <c r="I154" s="78">
        <f>(H154-D$339)/2</f>
        <v>14665.408799999999</v>
      </c>
      <c r="J154" s="77" t="s">
        <v>22</v>
      </c>
      <c r="K154" s="76" t="s">
        <v>542</v>
      </c>
    </row>
    <row r="155" spans="1:11" ht="15.75" x14ac:dyDescent="0.25">
      <c r="A155" s="79">
        <v>44719</v>
      </c>
      <c r="B155" s="81" t="s">
        <v>676</v>
      </c>
      <c r="C155" s="83">
        <v>2.4500000000000002</v>
      </c>
      <c r="E155" s="77" t="s">
        <v>15</v>
      </c>
      <c r="F155" s="84" t="s">
        <v>532</v>
      </c>
      <c r="H155" s="10">
        <f t="shared" si="13"/>
        <v>48554.394</v>
      </c>
      <c r="I155" s="85">
        <f>(H155-D$339)</f>
        <v>28736.274000000001</v>
      </c>
      <c r="J155" s="81" t="s">
        <v>26</v>
      </c>
      <c r="K155" s="81" t="s">
        <v>542</v>
      </c>
    </row>
    <row r="156" spans="1:11" ht="15.75" x14ac:dyDescent="0.25">
      <c r="A156" s="79">
        <v>44720</v>
      </c>
      <c r="B156" s="81" t="s">
        <v>677</v>
      </c>
      <c r="C156" s="83">
        <v>2.1800000000000002</v>
      </c>
      <c r="E156" s="77" t="s">
        <v>15</v>
      </c>
      <c r="F156" s="84" t="s">
        <v>532</v>
      </c>
      <c r="H156" s="10">
        <f t="shared" si="13"/>
        <v>43203.501600000003</v>
      </c>
      <c r="I156" s="59">
        <f>(H156-D$339)/2</f>
        <v>11692.690800000002</v>
      </c>
      <c r="J156" s="81" t="s">
        <v>22</v>
      </c>
      <c r="K156" s="81" t="s">
        <v>542</v>
      </c>
    </row>
    <row r="157" spans="1:11" ht="15.75" x14ac:dyDescent="0.25">
      <c r="A157" s="79">
        <v>44724</v>
      </c>
      <c r="B157" s="81" t="s">
        <v>686</v>
      </c>
      <c r="C157" s="83">
        <v>1.9</v>
      </c>
      <c r="E157" s="77" t="s">
        <v>15</v>
      </c>
      <c r="F157" s="84" t="s">
        <v>532</v>
      </c>
      <c r="H157" s="10">
        <f t="shared" si="13"/>
        <v>37654.428</v>
      </c>
      <c r="I157" s="59">
        <f>(H157-D$339)</f>
        <v>17836.308000000001</v>
      </c>
      <c r="J157" s="83" t="s">
        <v>1021</v>
      </c>
      <c r="K157" s="81" t="s">
        <v>595</v>
      </c>
    </row>
    <row r="158" spans="1:11" ht="15.75" x14ac:dyDescent="0.25">
      <c r="A158" s="79">
        <v>44731</v>
      </c>
      <c r="B158" s="81" t="s">
        <v>713</v>
      </c>
      <c r="C158" s="33">
        <v>1.88</v>
      </c>
      <c r="E158" s="51" t="s">
        <v>15</v>
      </c>
      <c r="F158" s="13" t="s">
        <v>532</v>
      </c>
      <c r="H158" s="10">
        <f t="shared" si="13"/>
        <v>37258.065599999994</v>
      </c>
      <c r="I158" s="59">
        <f>H158-D$339</f>
        <v>17439.945599999995</v>
      </c>
      <c r="J158" s="4" t="s">
        <v>313</v>
      </c>
      <c r="K158" s="38" t="s">
        <v>595</v>
      </c>
    </row>
    <row r="159" spans="1:11" ht="15.75" x14ac:dyDescent="0.25">
      <c r="A159" s="79">
        <v>44731</v>
      </c>
      <c r="B159" s="81" t="s">
        <v>717</v>
      </c>
      <c r="C159" s="33">
        <v>1.91</v>
      </c>
      <c r="E159" s="51" t="s">
        <v>15</v>
      </c>
      <c r="F159" s="11" t="s">
        <v>532</v>
      </c>
      <c r="H159" s="10">
        <v>0</v>
      </c>
      <c r="I159" s="59">
        <f>H159-D$339</f>
        <v>-19818.12</v>
      </c>
      <c r="J159" s="4" t="s">
        <v>20</v>
      </c>
      <c r="K159" s="38" t="s">
        <v>595</v>
      </c>
    </row>
    <row r="160" spans="1:11" ht="15.75" x14ac:dyDescent="0.25">
      <c r="A160" s="79">
        <v>44731</v>
      </c>
      <c r="B160" s="81" t="s">
        <v>720</v>
      </c>
      <c r="C160" s="33">
        <v>1.98</v>
      </c>
      <c r="E160" s="51" t="s">
        <v>15</v>
      </c>
      <c r="F160" s="13" t="s">
        <v>532</v>
      </c>
      <c r="H160" s="10">
        <f t="shared" ref="H160:H167" si="14">C160*D$339</f>
        <v>39239.8776</v>
      </c>
      <c r="I160" s="59">
        <f>(H160-D$339)</f>
        <v>19421.757600000001</v>
      </c>
      <c r="J160" s="4" t="s">
        <v>312</v>
      </c>
      <c r="K160" s="4" t="s">
        <v>595</v>
      </c>
    </row>
    <row r="161" spans="1:11" ht="15.75" x14ac:dyDescent="0.25">
      <c r="A161" s="79">
        <v>44732</v>
      </c>
      <c r="B161" s="81" t="s">
        <v>722</v>
      </c>
      <c r="C161" s="33">
        <v>2.63</v>
      </c>
      <c r="E161" s="51" t="s">
        <v>15</v>
      </c>
      <c r="F161" s="13" t="s">
        <v>532</v>
      </c>
      <c r="H161" s="10">
        <f t="shared" si="14"/>
        <v>52121.655599999998</v>
      </c>
      <c r="I161" s="59">
        <f>H161-D$339</f>
        <v>32303.535599999999</v>
      </c>
      <c r="J161" s="4" t="s">
        <v>19</v>
      </c>
      <c r="K161" s="4" t="s">
        <v>542</v>
      </c>
    </row>
    <row r="162" spans="1:11" ht="15.75" x14ac:dyDescent="0.25">
      <c r="A162" s="79">
        <v>44736</v>
      </c>
      <c r="B162" s="81" t="s">
        <v>729</v>
      </c>
      <c r="C162" s="33">
        <v>2.0499999999999998</v>
      </c>
      <c r="E162" s="51" t="s">
        <v>15</v>
      </c>
      <c r="F162" s="13" t="s">
        <v>532</v>
      </c>
      <c r="H162" s="10">
        <f t="shared" si="14"/>
        <v>40627.145999999993</v>
      </c>
      <c r="I162" s="59">
        <f>H162-D$339</f>
        <v>20809.025999999994</v>
      </c>
      <c r="J162" s="4" t="s">
        <v>24</v>
      </c>
      <c r="K162" s="4" t="s">
        <v>542</v>
      </c>
    </row>
    <row r="163" spans="1:11" ht="15.75" x14ac:dyDescent="0.25">
      <c r="A163" s="79">
        <v>44738</v>
      </c>
      <c r="B163" s="81" t="s">
        <v>744</v>
      </c>
      <c r="C163" s="33">
        <v>1.96</v>
      </c>
      <c r="E163" s="51" t="s">
        <v>15</v>
      </c>
      <c r="F163" s="13" t="s">
        <v>532</v>
      </c>
      <c r="H163" s="10">
        <f t="shared" si="14"/>
        <v>38843.515199999994</v>
      </c>
      <c r="I163" s="59">
        <f>(H163-D$339)/2</f>
        <v>9512.6975999999977</v>
      </c>
      <c r="J163" s="33" t="s">
        <v>21</v>
      </c>
      <c r="K163" s="38" t="s">
        <v>595</v>
      </c>
    </row>
    <row r="164" spans="1:11" ht="15.75" x14ac:dyDescent="0.25">
      <c r="A164" s="79">
        <v>44739</v>
      </c>
      <c r="B164" s="81" t="s">
        <v>756</v>
      </c>
      <c r="C164" s="33">
        <v>2.74</v>
      </c>
      <c r="E164" s="51" t="s">
        <v>15</v>
      </c>
      <c r="F164" s="13" t="s">
        <v>532</v>
      </c>
      <c r="H164" s="10">
        <f t="shared" si="14"/>
        <v>54301.648800000003</v>
      </c>
      <c r="I164" s="59">
        <f>(H164-D$339)</f>
        <v>34483.5288</v>
      </c>
      <c r="J164" s="33" t="s">
        <v>25</v>
      </c>
      <c r="K164" s="4" t="s">
        <v>542</v>
      </c>
    </row>
    <row r="165" spans="1:11" ht="15.75" x14ac:dyDescent="0.25">
      <c r="A165" s="79">
        <v>44741</v>
      </c>
      <c r="B165" s="81" t="s">
        <v>759</v>
      </c>
      <c r="C165" s="33">
        <v>2.4</v>
      </c>
      <c r="E165" s="51" t="s">
        <v>15</v>
      </c>
      <c r="F165" s="13" t="s">
        <v>532</v>
      </c>
      <c r="H165" s="10">
        <f t="shared" si="14"/>
        <v>47563.487999999998</v>
      </c>
      <c r="I165" s="59">
        <f>(H165-D$339)/2</f>
        <v>13872.683999999999</v>
      </c>
      <c r="J165" s="33" t="s">
        <v>21</v>
      </c>
      <c r="K165" s="4" t="s">
        <v>542</v>
      </c>
    </row>
    <row r="166" spans="1:11" ht="15.75" x14ac:dyDescent="0.25">
      <c r="A166" s="6">
        <v>44744</v>
      </c>
      <c r="B166" t="s">
        <v>780</v>
      </c>
      <c r="C166" s="51">
        <v>1.7</v>
      </c>
      <c r="E166" s="51" t="s">
        <v>15</v>
      </c>
      <c r="F166" s="53" t="s">
        <v>532</v>
      </c>
      <c r="H166" s="10">
        <f t="shared" si="14"/>
        <v>33690.803999999996</v>
      </c>
      <c r="I166" s="59">
        <f>(H166-D$339)/2</f>
        <v>6936.3419999999987</v>
      </c>
      <c r="J166" s="33" t="s">
        <v>22</v>
      </c>
      <c r="K166" s="37" t="s">
        <v>650</v>
      </c>
    </row>
    <row r="167" spans="1:11" ht="15.75" x14ac:dyDescent="0.25">
      <c r="A167" s="6">
        <v>44744</v>
      </c>
      <c r="B167" t="s">
        <v>782</v>
      </c>
      <c r="C167" s="33">
        <v>1.92</v>
      </c>
      <c r="E167" s="51" t="s">
        <v>15</v>
      </c>
      <c r="F167" s="13" t="s">
        <v>33</v>
      </c>
      <c r="H167" s="10">
        <f t="shared" si="14"/>
        <v>38050.790399999998</v>
      </c>
      <c r="I167" s="59">
        <f>H167-D$68</f>
        <v>38050.790399999998</v>
      </c>
      <c r="J167" s="4" t="s">
        <v>19</v>
      </c>
      <c r="K167" s="4" t="s">
        <v>16</v>
      </c>
    </row>
    <row r="168" spans="1:11" ht="15.75" x14ac:dyDescent="0.25">
      <c r="A168" s="6">
        <v>44744</v>
      </c>
      <c r="B168" t="s">
        <v>787</v>
      </c>
      <c r="C168" s="33">
        <v>2</v>
      </c>
      <c r="E168" s="51" t="s">
        <v>15</v>
      </c>
      <c r="F168" s="42" t="s">
        <v>34</v>
      </c>
      <c r="H168" s="10">
        <v>0</v>
      </c>
      <c r="I168" s="59">
        <v>0</v>
      </c>
      <c r="J168" s="33" t="s">
        <v>21</v>
      </c>
      <c r="K168" s="4" t="s">
        <v>788</v>
      </c>
    </row>
    <row r="169" spans="1:11" ht="15.75" x14ac:dyDescent="0.25">
      <c r="A169" s="6">
        <v>44745</v>
      </c>
      <c r="B169" t="s">
        <v>794</v>
      </c>
      <c r="C169" s="33">
        <v>1.53</v>
      </c>
      <c r="E169" s="51" t="s">
        <v>15</v>
      </c>
      <c r="F169" s="13" t="s">
        <v>532</v>
      </c>
      <c r="H169" s="10">
        <f>C169*D$339</f>
        <v>30321.723599999998</v>
      </c>
      <c r="I169" s="59">
        <f>(H169-D$68)/2</f>
        <v>15160.861799999999</v>
      </c>
      <c r="J169" s="33" t="s">
        <v>23</v>
      </c>
      <c r="K169" s="37" t="s">
        <v>595</v>
      </c>
    </row>
    <row r="170" spans="1:11" ht="15.75" x14ac:dyDescent="0.25">
      <c r="A170" s="6">
        <v>44746</v>
      </c>
      <c r="B170" t="s">
        <v>799</v>
      </c>
      <c r="C170" s="33">
        <v>2</v>
      </c>
      <c r="E170" s="51" t="s">
        <v>15</v>
      </c>
      <c r="F170" s="11" t="s">
        <v>34</v>
      </c>
      <c r="H170" s="10">
        <v>0</v>
      </c>
      <c r="I170" s="59">
        <f>H170-D$339</f>
        <v>-19818.12</v>
      </c>
      <c r="J170" s="33" t="s">
        <v>312</v>
      </c>
      <c r="K170" s="4" t="s">
        <v>702</v>
      </c>
    </row>
    <row r="171" spans="1:11" ht="15.75" x14ac:dyDescent="0.25">
      <c r="A171" s="6">
        <v>44746</v>
      </c>
      <c r="B171" t="s">
        <v>800</v>
      </c>
      <c r="C171" s="33">
        <v>2</v>
      </c>
      <c r="E171" s="51" t="s">
        <v>15</v>
      </c>
      <c r="F171" s="11" t="s">
        <v>34</v>
      </c>
      <c r="H171" s="10">
        <v>0</v>
      </c>
      <c r="I171" s="59">
        <f>H171-D$339</f>
        <v>-19818.12</v>
      </c>
      <c r="J171" s="33" t="s">
        <v>25</v>
      </c>
      <c r="K171" s="4" t="s">
        <v>788</v>
      </c>
    </row>
    <row r="172" spans="1:11" ht="15.75" x14ac:dyDescent="0.25">
      <c r="A172" s="6">
        <v>44748</v>
      </c>
      <c r="B172" t="s">
        <v>806</v>
      </c>
      <c r="C172" s="33">
        <v>1.78</v>
      </c>
      <c r="E172" s="51" t="s">
        <v>15</v>
      </c>
      <c r="F172" s="11" t="s">
        <v>532</v>
      </c>
      <c r="H172" s="10">
        <v>0</v>
      </c>
      <c r="I172" s="59">
        <f>H172-D$339</f>
        <v>-19818.12</v>
      </c>
      <c r="J172" s="33" t="s">
        <v>20</v>
      </c>
      <c r="K172" s="4" t="s">
        <v>17</v>
      </c>
    </row>
    <row r="173" spans="1:11" ht="15.75" x14ac:dyDescent="0.25">
      <c r="A173" s="6">
        <v>44748</v>
      </c>
      <c r="B173" t="s">
        <v>808</v>
      </c>
      <c r="C173" s="33">
        <v>1.96</v>
      </c>
      <c r="E173" s="51" t="s">
        <v>15</v>
      </c>
      <c r="F173" s="13" t="s">
        <v>33</v>
      </c>
      <c r="H173" s="10">
        <f>C173*D$339</f>
        <v>38843.515199999994</v>
      </c>
      <c r="I173" s="59">
        <f>H173-D$339</f>
        <v>19025.395199999995</v>
      </c>
      <c r="J173" s="33" t="s">
        <v>24</v>
      </c>
      <c r="K173" s="4" t="s">
        <v>16</v>
      </c>
    </row>
    <row r="174" spans="1:11" ht="15.75" x14ac:dyDescent="0.25">
      <c r="A174" s="6">
        <v>44751</v>
      </c>
      <c r="B174" t="s">
        <v>812</v>
      </c>
      <c r="C174" s="33">
        <v>1.7</v>
      </c>
      <c r="E174" s="51" t="s">
        <v>15</v>
      </c>
      <c r="F174" s="13" t="s">
        <v>532</v>
      </c>
      <c r="H174" s="10">
        <f>C174*D$339</f>
        <v>33690.803999999996</v>
      </c>
      <c r="I174" s="59">
        <f>(H174-D$339)/2</f>
        <v>6936.3419999999987</v>
      </c>
      <c r="J174" s="4" t="s">
        <v>19</v>
      </c>
      <c r="K174" s="4" t="s">
        <v>650</v>
      </c>
    </row>
    <row r="175" spans="1:11" ht="15.75" x14ac:dyDescent="0.25">
      <c r="A175" s="6">
        <v>44751</v>
      </c>
      <c r="B175" t="s">
        <v>813</v>
      </c>
      <c r="C175" s="33">
        <v>1.75</v>
      </c>
      <c r="E175" s="51" t="s">
        <v>15</v>
      </c>
      <c r="F175" s="11" t="s">
        <v>532</v>
      </c>
      <c r="H175" s="10">
        <v>0</v>
      </c>
      <c r="I175" s="59">
        <f>H175-D$339</f>
        <v>-19818.12</v>
      </c>
      <c r="J175" s="33" t="s">
        <v>28</v>
      </c>
      <c r="K175" s="4" t="s">
        <v>17</v>
      </c>
    </row>
    <row r="176" spans="1:11" ht="15.75" x14ac:dyDescent="0.25">
      <c r="A176" s="6">
        <v>44752</v>
      </c>
      <c r="B176" t="s">
        <v>822</v>
      </c>
      <c r="C176" s="33">
        <v>1.54</v>
      </c>
      <c r="E176" s="51" t="s">
        <v>15</v>
      </c>
      <c r="F176" s="11" t="s">
        <v>532</v>
      </c>
      <c r="H176" s="10">
        <v>0</v>
      </c>
      <c r="I176" s="59">
        <f>H176-D$339</f>
        <v>-19818.12</v>
      </c>
      <c r="J176" s="33" t="s">
        <v>29</v>
      </c>
      <c r="K176" s="4" t="s">
        <v>17</v>
      </c>
    </row>
    <row r="177" spans="1:11" ht="15.75" x14ac:dyDescent="0.25">
      <c r="A177" s="6">
        <v>44752</v>
      </c>
      <c r="B177" t="s">
        <v>826</v>
      </c>
      <c r="C177" s="33">
        <v>1.72</v>
      </c>
      <c r="E177" s="51" t="s">
        <v>15</v>
      </c>
      <c r="F177" s="13" t="s">
        <v>532</v>
      </c>
      <c r="H177" s="10">
        <f>C177*D$339</f>
        <v>34087.166399999995</v>
      </c>
      <c r="I177" s="59">
        <f>(H177-D$339)/2</f>
        <v>7134.5231999999978</v>
      </c>
      <c r="J177" s="33" t="s">
        <v>22</v>
      </c>
      <c r="K177" s="4" t="s">
        <v>650</v>
      </c>
    </row>
    <row r="178" spans="1:11" ht="15.75" x14ac:dyDescent="0.25">
      <c r="A178" s="6">
        <v>44752</v>
      </c>
      <c r="B178" t="s">
        <v>830</v>
      </c>
      <c r="C178" s="33">
        <v>1.95</v>
      </c>
      <c r="E178" s="51" t="s">
        <v>15</v>
      </c>
      <c r="F178" s="11" t="s">
        <v>33</v>
      </c>
      <c r="H178" s="10">
        <v>0</v>
      </c>
      <c r="I178" s="59">
        <f t="shared" ref="I178:I187" si="15">H178-D$339</f>
        <v>-19818.12</v>
      </c>
      <c r="J178" s="4" t="s">
        <v>21</v>
      </c>
      <c r="K178" s="4" t="s">
        <v>16</v>
      </c>
    </row>
    <row r="179" spans="1:11" ht="15.75" x14ac:dyDescent="0.25">
      <c r="A179" s="6">
        <v>44752</v>
      </c>
      <c r="B179" t="s">
        <v>820</v>
      </c>
      <c r="C179" s="33">
        <v>1.88</v>
      </c>
      <c r="E179" s="51" t="s">
        <v>15</v>
      </c>
      <c r="F179" s="11" t="s">
        <v>532</v>
      </c>
      <c r="H179" s="10">
        <v>0</v>
      </c>
      <c r="I179" s="59">
        <f t="shared" si="15"/>
        <v>-19818.12</v>
      </c>
      <c r="J179" s="4" t="s">
        <v>29</v>
      </c>
      <c r="K179" s="4" t="s">
        <v>595</v>
      </c>
    </row>
    <row r="180" spans="1:11" ht="15.75" x14ac:dyDescent="0.25">
      <c r="A180" s="6">
        <v>44752</v>
      </c>
      <c r="B180" t="s">
        <v>827</v>
      </c>
      <c r="C180" s="33">
        <v>2.0299999999999998</v>
      </c>
      <c r="E180" s="51" t="s">
        <v>15</v>
      </c>
      <c r="F180" s="13" t="s">
        <v>532</v>
      </c>
      <c r="H180" s="10">
        <f>C180*D$339</f>
        <v>40230.783599999995</v>
      </c>
      <c r="I180" s="59">
        <f t="shared" si="15"/>
        <v>20412.663599999996</v>
      </c>
      <c r="J180" s="4" t="s">
        <v>25</v>
      </c>
      <c r="K180" s="4" t="s">
        <v>595</v>
      </c>
    </row>
    <row r="181" spans="1:11" ht="15.75" x14ac:dyDescent="0.25">
      <c r="A181" s="6">
        <v>44752</v>
      </c>
      <c r="B181" t="s">
        <v>828</v>
      </c>
      <c r="C181" s="33">
        <v>1.88</v>
      </c>
      <c r="E181" s="51" t="s">
        <v>15</v>
      </c>
      <c r="F181" s="11" t="s">
        <v>532</v>
      </c>
      <c r="H181" s="10">
        <v>0</v>
      </c>
      <c r="I181" s="59">
        <f t="shared" si="15"/>
        <v>-19818.12</v>
      </c>
      <c r="J181" s="4" t="s">
        <v>29</v>
      </c>
      <c r="K181" s="4" t="s">
        <v>595</v>
      </c>
    </row>
    <row r="182" spans="1:11" ht="15.75" x14ac:dyDescent="0.25">
      <c r="A182" s="6">
        <v>44752</v>
      </c>
      <c r="B182" t="s">
        <v>833</v>
      </c>
      <c r="C182" s="33">
        <v>1.9</v>
      </c>
      <c r="E182" s="51" t="s">
        <v>15</v>
      </c>
      <c r="F182" s="11" t="s">
        <v>532</v>
      </c>
      <c r="H182" s="10">
        <v>0</v>
      </c>
      <c r="I182" s="59">
        <f t="shared" si="15"/>
        <v>-19818.12</v>
      </c>
      <c r="J182" s="4" t="s">
        <v>20</v>
      </c>
      <c r="K182" s="4" t="s">
        <v>595</v>
      </c>
    </row>
    <row r="183" spans="1:11" ht="15.75" x14ac:dyDescent="0.25">
      <c r="A183" s="6">
        <v>44758</v>
      </c>
      <c r="B183" t="s">
        <v>839</v>
      </c>
      <c r="C183" s="33">
        <v>1.76</v>
      </c>
      <c r="E183" s="51" t="s">
        <v>15</v>
      </c>
      <c r="F183" s="13" t="s">
        <v>532</v>
      </c>
      <c r="H183" s="10">
        <f>C183*D$339</f>
        <v>34879.891199999998</v>
      </c>
      <c r="I183" s="59">
        <f t="shared" si="15"/>
        <v>15061.771199999999</v>
      </c>
      <c r="J183" s="4" t="s">
        <v>19</v>
      </c>
      <c r="K183" s="4" t="s">
        <v>17</v>
      </c>
    </row>
    <row r="184" spans="1:11" ht="15.75" x14ac:dyDescent="0.25">
      <c r="A184" s="6">
        <v>44758</v>
      </c>
      <c r="B184" t="s">
        <v>841</v>
      </c>
      <c r="C184" s="33">
        <v>2.12</v>
      </c>
      <c r="E184" s="51" t="s">
        <v>15</v>
      </c>
      <c r="F184" s="11" t="s">
        <v>532</v>
      </c>
      <c r="H184" s="10">
        <v>0</v>
      </c>
      <c r="I184" s="59">
        <f t="shared" si="15"/>
        <v>-19818.12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844</v>
      </c>
      <c r="C185" s="33">
        <v>1.65</v>
      </c>
      <c r="E185" s="51" t="s">
        <v>15</v>
      </c>
      <c r="F185" s="13" t="s">
        <v>532</v>
      </c>
      <c r="H185" s="10">
        <f t="shared" ref="H185:H190" si="16">C185*D$339</f>
        <v>32699.897999999997</v>
      </c>
      <c r="I185" s="59">
        <f t="shared" si="15"/>
        <v>12881.777999999998</v>
      </c>
      <c r="J185" s="4" t="s">
        <v>19</v>
      </c>
      <c r="K185" s="4" t="s">
        <v>17</v>
      </c>
    </row>
    <row r="186" spans="1:11" ht="15.75" x14ac:dyDescent="0.25">
      <c r="A186" s="6">
        <v>44758</v>
      </c>
      <c r="B186" t="s">
        <v>848</v>
      </c>
      <c r="C186" s="33">
        <v>2</v>
      </c>
      <c r="E186" s="51" t="s">
        <v>15</v>
      </c>
      <c r="F186" s="13" t="s">
        <v>33</v>
      </c>
      <c r="H186" s="10">
        <f t="shared" si="16"/>
        <v>39636.239999999998</v>
      </c>
      <c r="I186" s="59">
        <f t="shared" si="15"/>
        <v>19818.12</v>
      </c>
      <c r="J186" s="4" t="s">
        <v>27</v>
      </c>
      <c r="K186" s="4" t="s">
        <v>16</v>
      </c>
    </row>
    <row r="187" spans="1:11" ht="15.75" x14ac:dyDescent="0.25">
      <c r="A187" s="6">
        <v>44759</v>
      </c>
      <c r="B187" t="s">
        <v>849</v>
      </c>
      <c r="C187" s="33">
        <v>2</v>
      </c>
      <c r="E187" s="51" t="s">
        <v>15</v>
      </c>
      <c r="F187" s="13" t="s">
        <v>34</v>
      </c>
      <c r="H187" s="10">
        <f t="shared" si="16"/>
        <v>39636.239999999998</v>
      </c>
      <c r="I187" s="59">
        <f t="shared" si="15"/>
        <v>19818.12</v>
      </c>
      <c r="J187" s="33" t="s">
        <v>20</v>
      </c>
      <c r="K187" s="4" t="s">
        <v>702</v>
      </c>
    </row>
    <row r="188" spans="1:11" ht="15.75" x14ac:dyDescent="0.25">
      <c r="A188" s="6">
        <v>44759</v>
      </c>
      <c r="B188" t="s">
        <v>856</v>
      </c>
      <c r="C188" s="33">
        <v>1.64</v>
      </c>
      <c r="E188" s="51" t="s">
        <v>15</v>
      </c>
      <c r="F188" s="13" t="s">
        <v>532</v>
      </c>
      <c r="H188" s="10">
        <f t="shared" si="16"/>
        <v>32501.716799999995</v>
      </c>
      <c r="I188" s="59">
        <f>(H188-D$339)/2</f>
        <v>6341.7983999999979</v>
      </c>
      <c r="J188" s="33" t="s">
        <v>21</v>
      </c>
      <c r="K188" s="4" t="s">
        <v>17</v>
      </c>
    </row>
    <row r="189" spans="1:11" ht="15.75" x14ac:dyDescent="0.25">
      <c r="A189" s="6">
        <v>44759</v>
      </c>
      <c r="B189" t="s">
        <v>858</v>
      </c>
      <c r="C189" s="33">
        <v>2.4</v>
      </c>
      <c r="E189" s="51" t="s">
        <v>15</v>
      </c>
      <c r="F189" s="13" t="s">
        <v>532</v>
      </c>
      <c r="H189" s="10">
        <f t="shared" si="16"/>
        <v>47563.487999999998</v>
      </c>
      <c r="I189" s="59">
        <f>H189-D$339</f>
        <v>27745.367999999999</v>
      </c>
      <c r="J189" s="33" t="s">
        <v>19</v>
      </c>
      <c r="K189" s="38" t="s">
        <v>542</v>
      </c>
    </row>
    <row r="190" spans="1:11" ht="15.75" x14ac:dyDescent="0.25">
      <c r="A190" s="6">
        <v>44761</v>
      </c>
      <c r="B190" t="s">
        <v>861</v>
      </c>
      <c r="C190" s="33"/>
      <c r="E190" s="51" t="s">
        <v>15</v>
      </c>
      <c r="F190" s="42" t="s">
        <v>34</v>
      </c>
      <c r="H190" s="10">
        <f t="shared" si="16"/>
        <v>0</v>
      </c>
      <c r="I190" s="59">
        <v>0</v>
      </c>
      <c r="J190" s="4" t="s">
        <v>22</v>
      </c>
      <c r="K190" s="4" t="s">
        <v>788</v>
      </c>
    </row>
    <row r="191" spans="1:11" ht="15.75" x14ac:dyDescent="0.25">
      <c r="A191" s="6">
        <v>44761</v>
      </c>
      <c r="B191" t="s">
        <v>862</v>
      </c>
      <c r="C191" s="33">
        <v>2.38</v>
      </c>
      <c r="E191" s="51" t="s">
        <v>15</v>
      </c>
      <c r="F191" s="11" t="s">
        <v>532</v>
      </c>
      <c r="H191" s="10">
        <v>0</v>
      </c>
      <c r="I191" s="59">
        <f t="shared" ref="I191:I201" si="17">H191-D$339</f>
        <v>-19818.12</v>
      </c>
      <c r="J191" s="4" t="s">
        <v>20</v>
      </c>
      <c r="K191" s="38" t="s">
        <v>542</v>
      </c>
    </row>
    <row r="192" spans="1:11" ht="15.75" x14ac:dyDescent="0.25">
      <c r="A192" s="6">
        <v>44762</v>
      </c>
      <c r="B192" t="s">
        <v>863</v>
      </c>
      <c r="C192" s="33">
        <v>1.96</v>
      </c>
      <c r="E192" s="51" t="s">
        <v>15</v>
      </c>
      <c r="F192" s="13" t="s">
        <v>532</v>
      </c>
      <c r="H192" s="10">
        <f>C192*D$339</f>
        <v>38843.515199999994</v>
      </c>
      <c r="I192" s="59">
        <f t="shared" si="17"/>
        <v>19025.395199999995</v>
      </c>
      <c r="J192" s="4" t="s">
        <v>437</v>
      </c>
      <c r="K192" s="4" t="s">
        <v>595</v>
      </c>
    </row>
    <row r="193" spans="1:11" ht="15.75" x14ac:dyDescent="0.25">
      <c r="A193" s="6">
        <v>44762</v>
      </c>
      <c r="B193" t="s">
        <v>864</v>
      </c>
      <c r="C193" s="33">
        <v>2.2599999999999998</v>
      </c>
      <c r="E193" s="51" t="s">
        <v>15</v>
      </c>
      <c r="F193" s="11" t="s">
        <v>532</v>
      </c>
      <c r="H193" s="10">
        <v>0</v>
      </c>
      <c r="I193" s="59">
        <f t="shared" si="17"/>
        <v>-19818.12</v>
      </c>
      <c r="J193" s="4" t="s">
        <v>29</v>
      </c>
      <c r="K193" s="38" t="s">
        <v>542</v>
      </c>
    </row>
    <row r="194" spans="1:11" ht="15.75" x14ac:dyDescent="0.25">
      <c r="A194" s="6">
        <v>44762</v>
      </c>
      <c r="B194" t="s">
        <v>866</v>
      </c>
      <c r="C194" s="33">
        <v>1.86</v>
      </c>
      <c r="E194" s="51" t="s">
        <v>15</v>
      </c>
      <c r="F194" s="13" t="s">
        <v>33</v>
      </c>
      <c r="H194" s="10">
        <f>C194*D$339</f>
        <v>36861.703200000004</v>
      </c>
      <c r="I194" s="59">
        <f t="shared" si="17"/>
        <v>17043.583200000005</v>
      </c>
      <c r="J194" s="4" t="s">
        <v>313</v>
      </c>
      <c r="K194" s="4" t="s">
        <v>788</v>
      </c>
    </row>
    <row r="195" spans="1:11" ht="15.75" x14ac:dyDescent="0.25">
      <c r="A195" s="6">
        <v>44762</v>
      </c>
      <c r="B195" t="s">
        <v>867</v>
      </c>
      <c r="C195" s="33">
        <v>1.93</v>
      </c>
      <c r="E195" s="51" t="s">
        <v>15</v>
      </c>
      <c r="F195" s="13" t="s">
        <v>532</v>
      </c>
      <c r="H195" s="10">
        <f>C195*D$339</f>
        <v>38248.971599999997</v>
      </c>
      <c r="I195" s="59">
        <f t="shared" si="17"/>
        <v>18430.851599999998</v>
      </c>
      <c r="J195" s="4" t="s">
        <v>26</v>
      </c>
      <c r="K195" s="4" t="s">
        <v>595</v>
      </c>
    </row>
    <row r="196" spans="1:11" ht="15.75" x14ac:dyDescent="0.25">
      <c r="A196" s="6">
        <v>44762</v>
      </c>
      <c r="B196" t="s">
        <v>868</v>
      </c>
      <c r="C196" s="33">
        <v>2.25</v>
      </c>
      <c r="E196" s="51" t="s">
        <v>15</v>
      </c>
      <c r="F196" s="13" t="s">
        <v>532</v>
      </c>
      <c r="H196" s="10">
        <f>C196*D$339</f>
        <v>44590.77</v>
      </c>
      <c r="I196" s="59">
        <f t="shared" si="17"/>
        <v>24772.649999999998</v>
      </c>
      <c r="J196" s="4" t="s">
        <v>25</v>
      </c>
      <c r="K196" s="38" t="s">
        <v>542</v>
      </c>
    </row>
    <row r="197" spans="1:11" ht="15.75" x14ac:dyDescent="0.25">
      <c r="A197" s="6">
        <v>44762</v>
      </c>
      <c r="B197" t="s">
        <v>869</v>
      </c>
      <c r="C197" s="33">
        <v>2.11</v>
      </c>
      <c r="E197" s="51" t="s">
        <v>15</v>
      </c>
      <c r="F197" s="11" t="s">
        <v>532</v>
      </c>
      <c r="H197" s="10">
        <v>0</v>
      </c>
      <c r="I197" s="59">
        <f t="shared" si="17"/>
        <v>-19818.12</v>
      </c>
      <c r="J197" s="4" t="s">
        <v>20</v>
      </c>
      <c r="K197" s="38" t="s">
        <v>542</v>
      </c>
    </row>
    <row r="198" spans="1:11" ht="15.75" x14ac:dyDescent="0.25">
      <c r="A198" s="6">
        <v>44764</v>
      </c>
      <c r="B198" t="s">
        <v>872</v>
      </c>
      <c r="C198" s="33">
        <v>2.5299999999999998</v>
      </c>
      <c r="E198" s="51" t="s">
        <v>15</v>
      </c>
      <c r="F198" s="13" t="s">
        <v>532</v>
      </c>
      <c r="H198" s="10">
        <f>C198*D$339</f>
        <v>50139.843599999993</v>
      </c>
      <c r="I198" s="59">
        <f t="shared" si="17"/>
        <v>30321.723599999994</v>
      </c>
      <c r="J198" s="4" t="s">
        <v>25</v>
      </c>
      <c r="K198" s="38" t="s">
        <v>542</v>
      </c>
    </row>
    <row r="199" spans="1:11" ht="15.75" x14ac:dyDescent="0.25">
      <c r="A199" s="6">
        <v>44765</v>
      </c>
      <c r="B199" t="s">
        <v>885</v>
      </c>
      <c r="C199" s="33">
        <v>2.3199999999999998</v>
      </c>
      <c r="E199" s="51" t="s">
        <v>15</v>
      </c>
      <c r="F199" s="11" t="s">
        <v>532</v>
      </c>
      <c r="H199" s="10">
        <v>0</v>
      </c>
      <c r="I199" s="59">
        <f t="shared" si="17"/>
        <v>-19818.12</v>
      </c>
      <c r="J199" s="4" t="s">
        <v>20</v>
      </c>
      <c r="K199" s="38" t="s">
        <v>542</v>
      </c>
    </row>
    <row r="200" spans="1:11" ht="15.75" x14ac:dyDescent="0.25">
      <c r="A200" s="6">
        <v>44765</v>
      </c>
      <c r="B200" t="s">
        <v>887</v>
      </c>
      <c r="C200" s="33">
        <v>1.76</v>
      </c>
      <c r="E200" s="51" t="s">
        <v>15</v>
      </c>
      <c r="F200" s="13" t="s">
        <v>532</v>
      </c>
      <c r="H200" s="10">
        <f>C200*D$339</f>
        <v>34879.891199999998</v>
      </c>
      <c r="I200" s="59">
        <f t="shared" si="17"/>
        <v>15061.771199999999</v>
      </c>
      <c r="J200" s="4" t="s">
        <v>1013</v>
      </c>
      <c r="K200" s="4" t="s">
        <v>595</v>
      </c>
    </row>
    <row r="201" spans="1:11" ht="15.75" x14ac:dyDescent="0.25">
      <c r="A201" s="6">
        <v>44766</v>
      </c>
      <c r="B201" s="48" t="s">
        <v>889</v>
      </c>
      <c r="C201" s="33">
        <v>1.96</v>
      </c>
      <c r="E201" s="51" t="s">
        <v>15</v>
      </c>
      <c r="F201" s="11" t="s">
        <v>532</v>
      </c>
      <c r="H201" s="10">
        <v>0</v>
      </c>
      <c r="I201" s="59">
        <f t="shared" si="17"/>
        <v>-19818.12</v>
      </c>
      <c r="J201" s="4" t="s">
        <v>29</v>
      </c>
      <c r="K201" s="4" t="s">
        <v>595</v>
      </c>
    </row>
    <row r="202" spans="1:11" ht="15.75" x14ac:dyDescent="0.25">
      <c r="A202" s="6">
        <v>44766</v>
      </c>
      <c r="B202" t="s">
        <v>890</v>
      </c>
      <c r="C202" s="33">
        <v>2.5</v>
      </c>
      <c r="E202" s="51" t="s">
        <v>15</v>
      </c>
      <c r="F202" s="13" t="s">
        <v>532</v>
      </c>
      <c r="H202" s="10">
        <f>C202*D$339</f>
        <v>49545.299999999996</v>
      </c>
      <c r="I202" s="59">
        <f>(H202-D$339)/2</f>
        <v>14863.589999999998</v>
      </c>
      <c r="J202" s="4" t="s">
        <v>21</v>
      </c>
      <c r="K202" s="38" t="s">
        <v>542</v>
      </c>
    </row>
    <row r="203" spans="1:11" ht="15.75" x14ac:dyDescent="0.25">
      <c r="A203" s="6">
        <v>44766</v>
      </c>
      <c r="B203" t="s">
        <v>893</v>
      </c>
      <c r="C203" s="33">
        <v>1.61</v>
      </c>
      <c r="E203" s="51" t="s">
        <v>15</v>
      </c>
      <c r="F203" s="13" t="s">
        <v>532</v>
      </c>
      <c r="H203" s="10">
        <f>C203*D$339</f>
        <v>31907.173200000001</v>
      </c>
      <c r="I203" s="59">
        <f>H203-D$339</f>
        <v>12089.053200000002</v>
      </c>
      <c r="J203" s="4" t="s">
        <v>25</v>
      </c>
      <c r="K203" s="4" t="s">
        <v>595</v>
      </c>
    </row>
    <row r="204" spans="1:11" ht="15.75" x14ac:dyDescent="0.25">
      <c r="A204" s="6">
        <v>44766</v>
      </c>
      <c r="B204" t="s">
        <v>895</v>
      </c>
      <c r="C204" s="33">
        <v>1.95</v>
      </c>
      <c r="E204" s="51" t="s">
        <v>15</v>
      </c>
      <c r="F204" s="11" t="s">
        <v>34</v>
      </c>
      <c r="H204" s="10">
        <v>0</v>
      </c>
      <c r="I204" s="59">
        <f>H204-D$339</f>
        <v>-19818.12</v>
      </c>
      <c r="J204" s="4" t="s">
        <v>24</v>
      </c>
      <c r="K204" s="4" t="s">
        <v>788</v>
      </c>
    </row>
    <row r="205" spans="1:11" ht="15.75" x14ac:dyDescent="0.25">
      <c r="A205" s="6">
        <v>44767</v>
      </c>
      <c r="B205" s="48" t="s">
        <v>896</v>
      </c>
      <c r="C205" s="33">
        <v>2.48</v>
      </c>
      <c r="E205" s="51" t="s">
        <v>15</v>
      </c>
      <c r="F205" s="13" t="s">
        <v>532</v>
      </c>
      <c r="H205" s="10">
        <f>C205*D$339</f>
        <v>49148.937599999997</v>
      </c>
      <c r="I205" s="59">
        <f>H205-D$339</f>
        <v>29330.817599999998</v>
      </c>
      <c r="J205" s="4" t="s">
        <v>25</v>
      </c>
      <c r="K205" s="38" t="s">
        <v>542</v>
      </c>
    </row>
    <row r="206" spans="1:11" ht="15.75" x14ac:dyDescent="0.25">
      <c r="A206" s="6">
        <v>44767</v>
      </c>
      <c r="B206" t="s">
        <v>898</v>
      </c>
      <c r="C206" s="33"/>
      <c r="E206" s="51" t="s">
        <v>15</v>
      </c>
      <c r="F206" s="42" t="s">
        <v>34</v>
      </c>
      <c r="H206" s="10">
        <f>C206*D$339</f>
        <v>0</v>
      </c>
      <c r="I206" s="59">
        <v>0</v>
      </c>
      <c r="J206" s="4" t="s">
        <v>21</v>
      </c>
      <c r="K206" s="4" t="s">
        <v>788</v>
      </c>
    </row>
    <row r="207" spans="1:11" ht="15.75" x14ac:dyDescent="0.25">
      <c r="A207" s="6">
        <v>44767</v>
      </c>
      <c r="B207" s="48" t="s">
        <v>899</v>
      </c>
      <c r="C207" s="33">
        <v>2.0499999999999998</v>
      </c>
      <c r="E207" s="51" t="s">
        <v>15</v>
      </c>
      <c r="F207" s="13" t="s">
        <v>33</v>
      </c>
      <c r="H207" s="10">
        <f>C207*D$339</f>
        <v>40627.145999999993</v>
      </c>
      <c r="I207" s="59">
        <f>H207-D$339</f>
        <v>20809.025999999994</v>
      </c>
      <c r="J207" s="4" t="s">
        <v>25</v>
      </c>
      <c r="K207" s="4" t="s">
        <v>788</v>
      </c>
    </row>
    <row r="208" spans="1:11" ht="15.75" x14ac:dyDescent="0.25">
      <c r="A208" s="6">
        <v>44768</v>
      </c>
      <c r="B208" t="s">
        <v>900</v>
      </c>
      <c r="C208" s="33">
        <v>2.4300000000000002</v>
      </c>
      <c r="E208" s="51" t="s">
        <v>15</v>
      </c>
      <c r="F208" s="11" t="s">
        <v>532</v>
      </c>
      <c r="H208" s="10">
        <v>0</v>
      </c>
      <c r="I208" s="59">
        <f>H208-D$339</f>
        <v>-19818.12</v>
      </c>
      <c r="J208" s="33" t="s">
        <v>29</v>
      </c>
      <c r="K208" s="38" t="s">
        <v>542</v>
      </c>
    </row>
    <row r="209" spans="1:11" ht="15.75" x14ac:dyDescent="0.25">
      <c r="A209" s="6">
        <v>44772</v>
      </c>
      <c r="B209" t="s">
        <v>903</v>
      </c>
      <c r="C209" s="33">
        <v>1.95</v>
      </c>
      <c r="E209" s="51" t="s">
        <v>15</v>
      </c>
      <c r="F209" s="13" t="s">
        <v>34</v>
      </c>
      <c r="H209" s="10">
        <f t="shared" ref="H209:H214" si="18">C209*D$339</f>
        <v>38645.333999999995</v>
      </c>
      <c r="I209" s="59">
        <f>H209-D$339</f>
        <v>18827.213999999996</v>
      </c>
      <c r="J209" s="4" t="s">
        <v>28</v>
      </c>
      <c r="K209" s="4" t="s">
        <v>788</v>
      </c>
    </row>
    <row r="210" spans="1:11" ht="15.75" x14ac:dyDescent="0.25">
      <c r="A210" s="6">
        <v>44772</v>
      </c>
      <c r="B210" t="s">
        <v>904</v>
      </c>
      <c r="C210" s="33">
        <v>1.97</v>
      </c>
      <c r="E210" s="51" t="s">
        <v>15</v>
      </c>
      <c r="F210" s="13" t="s">
        <v>532</v>
      </c>
      <c r="H210" s="10">
        <f t="shared" si="18"/>
        <v>39041.696400000001</v>
      </c>
      <c r="I210" s="59">
        <f>H210-D$339</f>
        <v>19223.576400000002</v>
      </c>
      <c r="J210" s="4" t="s">
        <v>19</v>
      </c>
      <c r="K210" s="4" t="s">
        <v>595</v>
      </c>
    </row>
    <row r="211" spans="1:11" ht="15.75" x14ac:dyDescent="0.25">
      <c r="A211" s="6">
        <v>44772</v>
      </c>
      <c r="B211" t="s">
        <v>906</v>
      </c>
      <c r="C211" s="33">
        <v>2.2799999999999998</v>
      </c>
      <c r="E211" s="51" t="s">
        <v>15</v>
      </c>
      <c r="F211" s="13" t="s">
        <v>532</v>
      </c>
      <c r="H211" s="10">
        <f t="shared" si="18"/>
        <v>45185.313599999994</v>
      </c>
      <c r="I211" s="59">
        <f>H211-D$339</f>
        <v>25367.193599999995</v>
      </c>
      <c r="J211" s="4" t="s">
        <v>311</v>
      </c>
      <c r="K211" s="38" t="s">
        <v>542</v>
      </c>
    </row>
    <row r="212" spans="1:11" ht="15.75" x14ac:dyDescent="0.25">
      <c r="A212" s="6">
        <v>44772</v>
      </c>
      <c r="B212" t="s">
        <v>907</v>
      </c>
      <c r="C212" s="33">
        <v>1.99</v>
      </c>
      <c r="E212" s="51" t="s">
        <v>15</v>
      </c>
      <c r="F212" s="13" t="s">
        <v>532</v>
      </c>
      <c r="H212" s="10">
        <f t="shared" si="18"/>
        <v>39438.058799999999</v>
      </c>
      <c r="I212" s="59">
        <f>(H212-D$339)/2</f>
        <v>9809.9694</v>
      </c>
      <c r="J212" s="4" t="s">
        <v>21</v>
      </c>
      <c r="K212" s="4" t="s">
        <v>17</v>
      </c>
    </row>
    <row r="213" spans="1:11" ht="15.75" x14ac:dyDescent="0.25">
      <c r="A213" s="6">
        <v>44772</v>
      </c>
      <c r="B213" t="s">
        <v>908</v>
      </c>
      <c r="C213" s="33">
        <v>2.48</v>
      </c>
      <c r="E213" s="51" t="s">
        <v>15</v>
      </c>
      <c r="F213" s="13" t="s">
        <v>532</v>
      </c>
      <c r="H213" s="10">
        <f t="shared" si="18"/>
        <v>49148.937599999997</v>
      </c>
      <c r="I213" s="59">
        <f>(H213-D$339)/2</f>
        <v>14665.408799999999</v>
      </c>
      <c r="J213" s="4" t="s">
        <v>21</v>
      </c>
      <c r="K213" s="38" t="s">
        <v>542</v>
      </c>
    </row>
    <row r="214" spans="1:11" ht="15.75" x14ac:dyDescent="0.25">
      <c r="A214" s="6">
        <v>44772</v>
      </c>
      <c r="B214" t="s">
        <v>909</v>
      </c>
      <c r="C214" s="33">
        <v>2</v>
      </c>
      <c r="E214" s="51" t="s">
        <v>15</v>
      </c>
      <c r="F214" s="13" t="s">
        <v>34</v>
      </c>
      <c r="H214" s="10">
        <f t="shared" si="18"/>
        <v>39636.239999999998</v>
      </c>
      <c r="I214" s="59">
        <f t="shared" ref="I214:I226" si="19">H214-D$339</f>
        <v>19818.12</v>
      </c>
      <c r="J214" s="4" t="s">
        <v>29</v>
      </c>
      <c r="K214" s="4" t="s">
        <v>702</v>
      </c>
    </row>
    <row r="215" spans="1:11" ht="15.75" x14ac:dyDescent="0.25">
      <c r="A215" s="6">
        <v>44772</v>
      </c>
      <c r="B215" t="s">
        <v>910</v>
      </c>
      <c r="C215" s="33">
        <v>1.91</v>
      </c>
      <c r="E215" s="51" t="s">
        <v>15</v>
      </c>
      <c r="F215" s="11" t="s">
        <v>33</v>
      </c>
      <c r="H215" s="10">
        <v>0</v>
      </c>
      <c r="I215" s="59">
        <f t="shared" si="19"/>
        <v>-19818.12</v>
      </c>
      <c r="J215" s="4" t="s">
        <v>20</v>
      </c>
      <c r="K215" s="4" t="s">
        <v>16</v>
      </c>
    </row>
    <row r="216" spans="1:11" ht="15.75" x14ac:dyDescent="0.25">
      <c r="A216" s="6">
        <v>44773</v>
      </c>
      <c r="B216" t="s">
        <v>915</v>
      </c>
      <c r="C216" s="33">
        <v>1.98</v>
      </c>
      <c r="E216" s="51" t="s">
        <v>15</v>
      </c>
      <c r="F216" s="11" t="s">
        <v>33</v>
      </c>
      <c r="H216" s="10">
        <v>0</v>
      </c>
      <c r="I216" s="59">
        <f t="shared" si="19"/>
        <v>-19818.12</v>
      </c>
      <c r="J216" s="33" t="s">
        <v>20</v>
      </c>
      <c r="K216" s="4" t="s">
        <v>555</v>
      </c>
    </row>
    <row r="217" spans="1:11" ht="15.75" x14ac:dyDescent="0.25">
      <c r="A217" s="6">
        <v>44773</v>
      </c>
      <c r="B217" t="s">
        <v>917</v>
      </c>
      <c r="C217" s="33">
        <v>1.95</v>
      </c>
      <c r="E217" s="51" t="s">
        <v>15</v>
      </c>
      <c r="F217" s="11" t="s">
        <v>34</v>
      </c>
      <c r="H217" s="10">
        <v>0</v>
      </c>
      <c r="I217" s="59">
        <f t="shared" si="19"/>
        <v>-19818.12</v>
      </c>
      <c r="J217" s="4" t="s">
        <v>25</v>
      </c>
      <c r="K217" s="4" t="s">
        <v>702</v>
      </c>
    </row>
    <row r="218" spans="1:11" ht="15.75" x14ac:dyDescent="0.25">
      <c r="A218" s="2">
        <v>44774</v>
      </c>
      <c r="B218" s="3" t="s">
        <v>922</v>
      </c>
      <c r="C218" s="51">
        <v>1.98</v>
      </c>
      <c r="E218" s="51" t="s">
        <v>15</v>
      </c>
      <c r="F218" s="53" t="s">
        <v>33</v>
      </c>
      <c r="H218" s="10">
        <f>C218*D$339</f>
        <v>39239.8776</v>
      </c>
      <c r="I218" s="59">
        <f t="shared" si="19"/>
        <v>19421.757600000001</v>
      </c>
      <c r="J218" s="33" t="s">
        <v>313</v>
      </c>
      <c r="K218" s="5" t="s">
        <v>555</v>
      </c>
    </row>
    <row r="219" spans="1:11" ht="15.75" x14ac:dyDescent="0.25">
      <c r="A219" s="6">
        <v>44777</v>
      </c>
      <c r="B219" s="48" t="s">
        <v>925</v>
      </c>
      <c r="C219" s="33">
        <v>2.66</v>
      </c>
      <c r="E219" s="51" t="s">
        <v>15</v>
      </c>
      <c r="F219" s="13" t="s">
        <v>532</v>
      </c>
      <c r="H219" s="10">
        <f>C219*D$339</f>
        <v>52716.199200000003</v>
      </c>
      <c r="I219" s="59">
        <f t="shared" si="19"/>
        <v>32898.079200000007</v>
      </c>
      <c r="J219" s="4" t="s">
        <v>19</v>
      </c>
      <c r="K219" s="4" t="s">
        <v>542</v>
      </c>
    </row>
    <row r="220" spans="1:11" ht="15.75" x14ac:dyDescent="0.25">
      <c r="A220" s="6">
        <v>44779</v>
      </c>
      <c r="B220" t="s">
        <v>927</v>
      </c>
      <c r="C220" s="33">
        <v>1.95</v>
      </c>
      <c r="E220" s="51" t="s">
        <v>15</v>
      </c>
      <c r="F220" s="13" t="s">
        <v>532</v>
      </c>
      <c r="H220" s="10">
        <f>C220*D$339</f>
        <v>38645.333999999995</v>
      </c>
      <c r="I220" s="59">
        <f t="shared" si="19"/>
        <v>18827.213999999996</v>
      </c>
      <c r="J220" s="4" t="s">
        <v>25</v>
      </c>
      <c r="K220" s="4" t="s">
        <v>595</v>
      </c>
    </row>
    <row r="221" spans="1:11" ht="15.75" x14ac:dyDescent="0.25">
      <c r="A221" s="6">
        <v>44779</v>
      </c>
      <c r="B221" t="s">
        <v>928</v>
      </c>
      <c r="C221" s="33">
        <v>2.14</v>
      </c>
      <c r="E221" s="51" t="s">
        <v>15</v>
      </c>
      <c r="F221" s="11" t="s">
        <v>532</v>
      </c>
      <c r="H221" s="10">
        <v>0</v>
      </c>
      <c r="I221" s="59">
        <f t="shared" si="19"/>
        <v>-19818.12</v>
      </c>
      <c r="J221" s="4" t="s">
        <v>20</v>
      </c>
      <c r="K221" s="4" t="s">
        <v>542</v>
      </c>
    </row>
    <row r="222" spans="1:11" ht="15.75" x14ac:dyDescent="0.25">
      <c r="A222" s="6">
        <v>44779</v>
      </c>
      <c r="B222" t="s">
        <v>932</v>
      </c>
      <c r="C222" s="33">
        <v>1.85</v>
      </c>
      <c r="E222" s="51" t="s">
        <v>15</v>
      </c>
      <c r="F222" s="11" t="s">
        <v>33</v>
      </c>
      <c r="H222" s="10">
        <v>0</v>
      </c>
      <c r="I222" s="59">
        <f t="shared" si="19"/>
        <v>-19818.12</v>
      </c>
      <c r="J222" s="33" t="s">
        <v>28</v>
      </c>
      <c r="K222" s="4" t="s">
        <v>16</v>
      </c>
    </row>
    <row r="223" spans="1:11" ht="15.75" x14ac:dyDescent="0.25">
      <c r="A223" s="6">
        <v>44779</v>
      </c>
      <c r="B223" t="s">
        <v>933</v>
      </c>
      <c r="C223" s="33">
        <v>1.95</v>
      </c>
      <c r="E223" s="51" t="s">
        <v>15</v>
      </c>
      <c r="F223" s="11" t="s">
        <v>34</v>
      </c>
      <c r="H223" s="10">
        <v>0</v>
      </c>
      <c r="I223" s="59">
        <f t="shared" si="19"/>
        <v>-19818.12</v>
      </c>
      <c r="J223" s="33" t="s">
        <v>25</v>
      </c>
      <c r="K223" s="4" t="s">
        <v>788</v>
      </c>
    </row>
    <row r="224" spans="1:11" ht="15.75" x14ac:dyDescent="0.25">
      <c r="A224" s="6">
        <v>44780</v>
      </c>
      <c r="B224" t="s">
        <v>935</v>
      </c>
      <c r="C224" s="33">
        <v>1.82</v>
      </c>
      <c r="E224" s="51" t="s">
        <v>15</v>
      </c>
      <c r="F224" s="13" t="s">
        <v>532</v>
      </c>
      <c r="H224" s="10">
        <f>C224*D$339</f>
        <v>36068.9784</v>
      </c>
      <c r="I224" s="59">
        <f t="shared" si="19"/>
        <v>16250.858400000001</v>
      </c>
      <c r="J224" s="33" t="s">
        <v>26</v>
      </c>
      <c r="K224" s="4" t="s">
        <v>595</v>
      </c>
    </row>
    <row r="225" spans="1:11" ht="15.75" x14ac:dyDescent="0.25">
      <c r="A225" s="6">
        <v>44780</v>
      </c>
      <c r="B225" t="s">
        <v>937</v>
      </c>
      <c r="C225" s="33">
        <v>1.85</v>
      </c>
      <c r="E225" s="51" t="s">
        <v>15</v>
      </c>
      <c r="F225" s="13" t="s">
        <v>532</v>
      </c>
      <c r="H225" s="10">
        <f>C225*D$339</f>
        <v>36663.521999999997</v>
      </c>
      <c r="I225" s="59">
        <f t="shared" si="19"/>
        <v>16845.401999999998</v>
      </c>
      <c r="J225" s="33" t="s">
        <v>24</v>
      </c>
      <c r="K225" s="4" t="s">
        <v>595</v>
      </c>
    </row>
    <row r="226" spans="1:11" ht="15.75" x14ac:dyDescent="0.25">
      <c r="A226" s="6">
        <v>44780</v>
      </c>
      <c r="B226" t="s">
        <v>938</v>
      </c>
      <c r="C226" s="33">
        <v>1.48</v>
      </c>
      <c r="E226" s="51" t="s">
        <v>15</v>
      </c>
      <c r="F226" s="13" t="s">
        <v>532</v>
      </c>
      <c r="H226" s="10">
        <f>C226*D$339</f>
        <v>29330.817599999998</v>
      </c>
      <c r="I226" s="59">
        <f t="shared" si="19"/>
        <v>9512.6975999999995</v>
      </c>
      <c r="J226" s="4" t="s">
        <v>24</v>
      </c>
      <c r="K226" s="4" t="s">
        <v>595</v>
      </c>
    </row>
    <row r="227" spans="1:11" ht="15.75" x14ac:dyDescent="0.25">
      <c r="A227" s="6">
        <v>44781</v>
      </c>
      <c r="B227" t="s">
        <v>944</v>
      </c>
      <c r="C227" s="33"/>
      <c r="E227" s="51" t="s">
        <v>15</v>
      </c>
      <c r="F227" s="42" t="s">
        <v>34</v>
      </c>
      <c r="H227" s="10">
        <f>C227*D$339</f>
        <v>0</v>
      </c>
      <c r="I227" s="59">
        <v>0</v>
      </c>
      <c r="J227" s="33" t="s">
        <v>21</v>
      </c>
      <c r="K227" s="4" t="s">
        <v>702</v>
      </c>
    </row>
    <row r="228" spans="1:11" ht="15.75" x14ac:dyDescent="0.25">
      <c r="A228" s="6">
        <v>44785</v>
      </c>
      <c r="B228" t="s">
        <v>951</v>
      </c>
      <c r="C228" s="33">
        <v>1.95</v>
      </c>
      <c r="E228" s="51" t="s">
        <v>15</v>
      </c>
      <c r="F228" s="11" t="s">
        <v>34</v>
      </c>
      <c r="H228" s="10">
        <v>0</v>
      </c>
      <c r="I228" s="59">
        <f>H228-D$339</f>
        <v>-19818.12</v>
      </c>
      <c r="J228" s="4" t="s">
        <v>313</v>
      </c>
      <c r="K228" s="4" t="s">
        <v>788</v>
      </c>
    </row>
    <row r="229" spans="1:11" ht="15.75" x14ac:dyDescent="0.25">
      <c r="A229" s="6">
        <v>44785</v>
      </c>
      <c r="B229" t="s">
        <v>952</v>
      </c>
      <c r="C229" s="33">
        <v>2</v>
      </c>
      <c r="E229" s="51" t="s">
        <v>15</v>
      </c>
      <c r="F229" s="13" t="s">
        <v>34</v>
      </c>
      <c r="H229" s="10">
        <f t="shared" ref="H229:H235" si="20">C229*D$339</f>
        <v>39636.239999999998</v>
      </c>
      <c r="I229" s="59">
        <f>H229-D$339</f>
        <v>19818.12</v>
      </c>
      <c r="J229" s="4" t="s">
        <v>20</v>
      </c>
      <c r="K229" s="4" t="s">
        <v>702</v>
      </c>
    </row>
    <row r="230" spans="1:11" ht="15.75" x14ac:dyDescent="0.25">
      <c r="A230" s="6">
        <v>44786</v>
      </c>
      <c r="B230" t="s">
        <v>953</v>
      </c>
      <c r="C230" s="33">
        <v>2</v>
      </c>
      <c r="E230" s="51" t="s">
        <v>15</v>
      </c>
      <c r="F230" s="13" t="s">
        <v>34</v>
      </c>
      <c r="H230" s="10">
        <f t="shared" si="20"/>
        <v>39636.239999999998</v>
      </c>
      <c r="I230" s="59">
        <f>H230-D$339</f>
        <v>19818.12</v>
      </c>
      <c r="J230" s="4" t="s">
        <v>20</v>
      </c>
      <c r="K230" s="4" t="s">
        <v>702</v>
      </c>
    </row>
    <row r="231" spans="1:11" ht="15.75" x14ac:dyDescent="0.25">
      <c r="A231" s="6">
        <v>44786</v>
      </c>
      <c r="B231" t="s">
        <v>955</v>
      </c>
      <c r="C231" s="33">
        <v>1.98</v>
      </c>
      <c r="E231" s="51" t="s">
        <v>15</v>
      </c>
      <c r="F231" s="13" t="s">
        <v>33</v>
      </c>
      <c r="H231" s="10">
        <f t="shared" si="20"/>
        <v>39239.8776</v>
      </c>
      <c r="I231" s="59">
        <f>H231-D$339</f>
        <v>19421.757600000001</v>
      </c>
      <c r="J231" s="4" t="s">
        <v>316</v>
      </c>
      <c r="K231" s="4" t="s">
        <v>16</v>
      </c>
    </row>
    <row r="232" spans="1:11" ht="15.75" x14ac:dyDescent="0.25">
      <c r="A232" s="6">
        <v>44786</v>
      </c>
      <c r="B232" t="s">
        <v>957</v>
      </c>
      <c r="C232" s="33">
        <v>1.57</v>
      </c>
      <c r="E232" s="51" t="s">
        <v>15</v>
      </c>
      <c r="F232" s="13" t="s">
        <v>33</v>
      </c>
      <c r="H232" s="10">
        <f t="shared" si="20"/>
        <v>31114.448400000001</v>
      </c>
      <c r="I232" s="59">
        <f>H232-D$339</f>
        <v>11296.328400000002</v>
      </c>
      <c r="J232" s="4" t="s">
        <v>437</v>
      </c>
      <c r="K232" s="4" t="s">
        <v>16</v>
      </c>
    </row>
    <row r="233" spans="1:11" ht="15.75" x14ac:dyDescent="0.25">
      <c r="A233" s="6">
        <v>44787</v>
      </c>
      <c r="B233" t="s">
        <v>961</v>
      </c>
      <c r="C233" s="33">
        <v>1.68</v>
      </c>
      <c r="E233" s="51" t="s">
        <v>15</v>
      </c>
      <c r="F233" s="13" t="s">
        <v>532</v>
      </c>
      <c r="H233" s="10">
        <f t="shared" si="20"/>
        <v>33294.441599999998</v>
      </c>
      <c r="I233" s="59">
        <f>(H233-D$339)/2</f>
        <v>6738.1607999999997</v>
      </c>
      <c r="J233" s="4" t="s">
        <v>23</v>
      </c>
      <c r="K233" s="4" t="s">
        <v>17</v>
      </c>
    </row>
    <row r="234" spans="1:11" ht="15.75" x14ac:dyDescent="0.25">
      <c r="A234" s="6">
        <v>44789</v>
      </c>
      <c r="B234" t="s">
        <v>966</v>
      </c>
      <c r="C234" s="33"/>
      <c r="E234" s="51" t="s">
        <v>15</v>
      </c>
      <c r="F234" s="42" t="s">
        <v>34</v>
      </c>
      <c r="H234" s="10">
        <f t="shared" si="20"/>
        <v>0</v>
      </c>
      <c r="I234" s="59">
        <v>0</v>
      </c>
      <c r="J234" s="4" t="s">
        <v>22</v>
      </c>
      <c r="K234" s="4" t="s">
        <v>788</v>
      </c>
    </row>
    <row r="235" spans="1:11" ht="15.75" x14ac:dyDescent="0.25">
      <c r="A235" s="6">
        <v>44789</v>
      </c>
      <c r="B235" t="s">
        <v>967</v>
      </c>
      <c r="C235" s="33">
        <v>1.98</v>
      </c>
      <c r="E235" s="51" t="s">
        <v>15</v>
      </c>
      <c r="F235" s="13" t="s">
        <v>33</v>
      </c>
      <c r="H235" s="10">
        <f t="shared" si="20"/>
        <v>39239.8776</v>
      </c>
      <c r="I235" s="59">
        <f t="shared" ref="I235:I245" si="21">H235-D$339</f>
        <v>19421.757600000001</v>
      </c>
      <c r="J235" s="4" t="s">
        <v>26</v>
      </c>
      <c r="K235" s="4" t="s">
        <v>58</v>
      </c>
    </row>
    <row r="236" spans="1:11" ht="15.75" x14ac:dyDescent="0.25">
      <c r="A236" s="6">
        <v>44790</v>
      </c>
      <c r="B236" t="s">
        <v>970</v>
      </c>
      <c r="C236" s="33">
        <v>1.86</v>
      </c>
      <c r="E236" s="51" t="s">
        <v>15</v>
      </c>
      <c r="F236" s="11" t="s">
        <v>33</v>
      </c>
      <c r="H236" s="10">
        <v>0</v>
      </c>
      <c r="I236" s="59">
        <f t="shared" si="21"/>
        <v>-19818.12</v>
      </c>
      <c r="J236" s="4" t="s">
        <v>29</v>
      </c>
      <c r="K236" s="4" t="s">
        <v>788</v>
      </c>
    </row>
    <row r="237" spans="1:11" ht="15.75" x14ac:dyDescent="0.25">
      <c r="A237" s="6">
        <v>44790</v>
      </c>
      <c r="B237" t="s">
        <v>972</v>
      </c>
      <c r="C237" s="33">
        <v>1.67</v>
      </c>
      <c r="E237" s="51" t="s">
        <v>15</v>
      </c>
      <c r="F237" s="13" t="s">
        <v>33</v>
      </c>
      <c r="H237" s="10">
        <f>C237*D$339</f>
        <v>33096.260399999999</v>
      </c>
      <c r="I237" s="59">
        <f t="shared" si="21"/>
        <v>13278.1404</v>
      </c>
      <c r="J237" s="4" t="s">
        <v>25</v>
      </c>
      <c r="K237" s="4" t="s">
        <v>555</v>
      </c>
    </row>
    <row r="238" spans="1:11" ht="15.75" x14ac:dyDescent="0.25">
      <c r="A238" s="6">
        <v>44791</v>
      </c>
      <c r="B238" t="s">
        <v>975</v>
      </c>
      <c r="C238" s="33">
        <v>2</v>
      </c>
      <c r="E238" s="51" t="s">
        <v>15</v>
      </c>
      <c r="F238" s="11" t="s">
        <v>34</v>
      </c>
      <c r="H238" s="10">
        <v>0</v>
      </c>
      <c r="I238" s="59">
        <f t="shared" si="21"/>
        <v>-19818.12</v>
      </c>
      <c r="J238" s="4" t="s">
        <v>313</v>
      </c>
      <c r="K238" s="4" t="s">
        <v>788</v>
      </c>
    </row>
    <row r="239" spans="1:11" ht="15.75" x14ac:dyDescent="0.25">
      <c r="A239" s="6">
        <v>44793</v>
      </c>
      <c r="B239" t="s">
        <v>976</v>
      </c>
      <c r="C239" s="33">
        <v>1.67</v>
      </c>
      <c r="E239" s="51" t="s">
        <v>15</v>
      </c>
      <c r="F239" s="11" t="s">
        <v>532</v>
      </c>
      <c r="H239" s="10">
        <v>0</v>
      </c>
      <c r="I239" s="59">
        <f t="shared" si="21"/>
        <v>-19818.12</v>
      </c>
      <c r="J239" s="4" t="s">
        <v>28</v>
      </c>
      <c r="K239" s="4" t="s">
        <v>595</v>
      </c>
    </row>
    <row r="240" spans="1:11" ht="15.75" x14ac:dyDescent="0.25">
      <c r="A240" s="6">
        <v>44793</v>
      </c>
      <c r="B240" t="s">
        <v>977</v>
      </c>
      <c r="C240" s="33">
        <v>1.98</v>
      </c>
      <c r="E240" s="51" t="s">
        <v>15</v>
      </c>
      <c r="F240" s="13" t="s">
        <v>33</v>
      </c>
      <c r="H240" s="10">
        <f>C240*D$339</f>
        <v>39239.8776</v>
      </c>
      <c r="I240" s="59">
        <f t="shared" si="21"/>
        <v>19421.757600000001</v>
      </c>
      <c r="J240" s="4" t="s">
        <v>25</v>
      </c>
      <c r="K240" s="4" t="s">
        <v>788</v>
      </c>
    </row>
    <row r="241" spans="1:11" ht="15.75" x14ac:dyDescent="0.25">
      <c r="A241" s="6">
        <v>44793</v>
      </c>
      <c r="B241" t="s">
        <v>978</v>
      </c>
      <c r="C241" s="33">
        <v>1.84</v>
      </c>
      <c r="E241" s="51" t="s">
        <v>15</v>
      </c>
      <c r="F241" s="13" t="s">
        <v>33</v>
      </c>
      <c r="H241" s="10">
        <f>C241*D$339</f>
        <v>36465.340799999998</v>
      </c>
      <c r="I241" s="59">
        <f t="shared" si="21"/>
        <v>16647.220799999999</v>
      </c>
      <c r="J241" s="4" t="s">
        <v>312</v>
      </c>
      <c r="K241" s="4" t="s">
        <v>16</v>
      </c>
    </row>
    <row r="242" spans="1:11" ht="15.75" x14ac:dyDescent="0.25">
      <c r="A242" s="6">
        <v>44793</v>
      </c>
      <c r="B242" t="s">
        <v>984</v>
      </c>
      <c r="C242" s="33">
        <v>1.95</v>
      </c>
      <c r="E242" s="51" t="s">
        <v>15</v>
      </c>
      <c r="F242" s="13" t="s">
        <v>34</v>
      </c>
      <c r="H242" s="10">
        <f>C242*D$339</f>
        <v>38645.333999999995</v>
      </c>
      <c r="I242" s="59">
        <f t="shared" si="21"/>
        <v>18827.213999999996</v>
      </c>
      <c r="J242" s="4" t="s">
        <v>20</v>
      </c>
      <c r="K242" s="4" t="s">
        <v>702</v>
      </c>
    </row>
    <row r="243" spans="1:11" ht="15.75" x14ac:dyDescent="0.25">
      <c r="A243" s="6">
        <v>44794</v>
      </c>
      <c r="B243" t="s">
        <v>986</v>
      </c>
      <c r="C243" s="33">
        <v>1.95</v>
      </c>
      <c r="E243" s="51" t="s">
        <v>15</v>
      </c>
      <c r="F243" s="11" t="s">
        <v>33</v>
      </c>
      <c r="H243" s="10">
        <v>0</v>
      </c>
      <c r="I243" s="59">
        <f t="shared" si="21"/>
        <v>-19818.12</v>
      </c>
      <c r="J243" s="4" t="s">
        <v>28</v>
      </c>
      <c r="K243" s="4" t="s">
        <v>650</v>
      </c>
    </row>
    <row r="244" spans="1:11" ht="15.75" x14ac:dyDescent="0.25">
      <c r="A244" s="6">
        <v>44794</v>
      </c>
      <c r="B244" t="s">
        <v>987</v>
      </c>
      <c r="C244" s="33">
        <v>2.08</v>
      </c>
      <c r="E244" s="51" t="s">
        <v>15</v>
      </c>
      <c r="F244" s="13" t="s">
        <v>532</v>
      </c>
      <c r="H244" s="10">
        <f>C244*D$339</f>
        <v>41221.689599999998</v>
      </c>
      <c r="I244" s="59">
        <f t="shared" si="21"/>
        <v>21403.569599999999</v>
      </c>
      <c r="J244" s="4" t="s">
        <v>312</v>
      </c>
      <c r="K244" s="4" t="s">
        <v>595</v>
      </c>
    </row>
    <row r="245" spans="1:11" ht="15.75" x14ac:dyDescent="0.25">
      <c r="A245" s="6">
        <v>44795</v>
      </c>
      <c r="B245" t="s">
        <v>991</v>
      </c>
      <c r="C245" s="33">
        <v>1.95</v>
      </c>
      <c r="E245" s="51" t="s">
        <v>15</v>
      </c>
      <c r="F245" s="13" t="s">
        <v>34</v>
      </c>
      <c r="H245" s="10">
        <f>C245*D$339</f>
        <v>38645.333999999995</v>
      </c>
      <c r="I245" s="59">
        <f t="shared" si="21"/>
        <v>18827.213999999996</v>
      </c>
      <c r="J245" s="4" t="s">
        <v>28</v>
      </c>
      <c r="K245" s="4" t="s">
        <v>788</v>
      </c>
    </row>
    <row r="246" spans="1:11" ht="15.75" x14ac:dyDescent="0.25">
      <c r="A246" s="6">
        <v>44799</v>
      </c>
      <c r="B246" t="s">
        <v>993</v>
      </c>
      <c r="C246" s="33"/>
      <c r="E246" s="51" t="s">
        <v>15</v>
      </c>
      <c r="F246" s="42" t="s">
        <v>34</v>
      </c>
      <c r="H246" s="10">
        <v>0</v>
      </c>
      <c r="I246" s="59">
        <v>0</v>
      </c>
      <c r="J246" s="4" t="s">
        <v>21</v>
      </c>
      <c r="K246" s="4" t="s">
        <v>788</v>
      </c>
    </row>
    <row r="247" spans="1:11" ht="15.75" x14ac:dyDescent="0.25">
      <c r="A247" s="6">
        <v>44800</v>
      </c>
      <c r="B247" t="s">
        <v>995</v>
      </c>
      <c r="C247" s="33">
        <v>2</v>
      </c>
      <c r="E247" s="51" t="s">
        <v>15</v>
      </c>
      <c r="F247" s="11" t="s">
        <v>34</v>
      </c>
      <c r="H247" s="10">
        <v>0</v>
      </c>
      <c r="I247" s="59">
        <f>H247-D$339</f>
        <v>-19818.12</v>
      </c>
      <c r="J247" s="4" t="s">
        <v>19</v>
      </c>
      <c r="K247" s="4" t="s">
        <v>788</v>
      </c>
    </row>
    <row r="248" spans="1:11" ht="15.75" x14ac:dyDescent="0.25">
      <c r="A248" s="6">
        <v>44800</v>
      </c>
      <c r="B248" t="s">
        <v>997</v>
      </c>
      <c r="C248" s="33">
        <v>2.0099999999999998</v>
      </c>
      <c r="E248" s="51" t="s">
        <v>15</v>
      </c>
      <c r="F248" s="13" t="s">
        <v>532</v>
      </c>
      <c r="H248" s="10">
        <f>C248*D$339</f>
        <v>39834.421199999997</v>
      </c>
      <c r="I248" s="59">
        <f>(H248-D$339)/2</f>
        <v>10008.150599999999</v>
      </c>
      <c r="J248" s="4" t="s">
        <v>21</v>
      </c>
      <c r="K248" s="4" t="s">
        <v>595</v>
      </c>
    </row>
    <row r="249" spans="1:11" ht="15.75" x14ac:dyDescent="0.25">
      <c r="A249" s="6">
        <v>44800</v>
      </c>
      <c r="B249" t="s">
        <v>999</v>
      </c>
      <c r="C249" s="33">
        <v>1.88</v>
      </c>
      <c r="E249" s="51" t="s">
        <v>15</v>
      </c>
      <c r="F249" s="13" t="s">
        <v>33</v>
      </c>
      <c r="H249" s="10">
        <f>C249*D$339</f>
        <v>37258.065599999994</v>
      </c>
      <c r="I249" s="59">
        <f>H249-D$339</f>
        <v>17439.945599999995</v>
      </c>
      <c r="J249" s="4" t="s">
        <v>25</v>
      </c>
      <c r="K249" s="4" t="s">
        <v>60</v>
      </c>
    </row>
    <row r="250" spans="1:11" ht="15.75" x14ac:dyDescent="0.25">
      <c r="A250" s="6">
        <v>44800</v>
      </c>
      <c r="B250" t="s">
        <v>1000</v>
      </c>
      <c r="C250" s="33"/>
      <c r="E250" s="51" t="s">
        <v>15</v>
      </c>
      <c r="F250" s="42" t="s">
        <v>34</v>
      </c>
      <c r="H250" s="10">
        <v>0</v>
      </c>
      <c r="I250" s="59">
        <v>0</v>
      </c>
      <c r="J250" s="4" t="s">
        <v>21</v>
      </c>
      <c r="K250" s="4" t="s">
        <v>788</v>
      </c>
    </row>
    <row r="251" spans="1:11" ht="15.75" x14ac:dyDescent="0.25">
      <c r="A251" s="6">
        <v>44800</v>
      </c>
      <c r="B251" t="s">
        <v>1001</v>
      </c>
      <c r="C251" s="33">
        <v>1.93</v>
      </c>
      <c r="E251" s="51" t="s">
        <v>15</v>
      </c>
      <c r="F251" s="11" t="s">
        <v>532</v>
      </c>
      <c r="H251" s="10">
        <v>0</v>
      </c>
      <c r="I251" s="59">
        <f>H251-D$339</f>
        <v>-19818.12</v>
      </c>
      <c r="J251" s="4" t="s">
        <v>20</v>
      </c>
      <c r="K251" s="4" t="s">
        <v>17</v>
      </c>
    </row>
    <row r="252" spans="1:11" ht="15.75" x14ac:dyDescent="0.25">
      <c r="A252" s="6">
        <v>44800</v>
      </c>
      <c r="B252" t="s">
        <v>1002</v>
      </c>
      <c r="C252" s="33">
        <v>1.97</v>
      </c>
      <c r="E252" s="51" t="s">
        <v>15</v>
      </c>
      <c r="F252" s="11" t="s">
        <v>33</v>
      </c>
      <c r="H252" s="10">
        <v>0</v>
      </c>
      <c r="I252" s="59">
        <f>H252-D$339</f>
        <v>-19818.12</v>
      </c>
      <c r="J252" s="4" t="s">
        <v>28</v>
      </c>
      <c r="K252" s="4" t="s">
        <v>60</v>
      </c>
    </row>
    <row r="253" spans="1:11" ht="15.75" x14ac:dyDescent="0.25">
      <c r="A253" s="6">
        <v>44800</v>
      </c>
      <c r="B253" t="s">
        <v>1003</v>
      </c>
      <c r="C253" s="33">
        <v>1.95</v>
      </c>
      <c r="E253" s="51" t="s">
        <v>15</v>
      </c>
      <c r="F253" s="11" t="s">
        <v>33</v>
      </c>
      <c r="H253" s="10">
        <v>0</v>
      </c>
      <c r="I253" s="59">
        <f>H253-D$339</f>
        <v>-19818.12</v>
      </c>
      <c r="J253" s="4" t="s">
        <v>21</v>
      </c>
      <c r="K253" s="4" t="s">
        <v>788</v>
      </c>
    </row>
    <row r="254" spans="1:11" ht="15.75" x14ac:dyDescent="0.25">
      <c r="A254" s="6">
        <v>44801</v>
      </c>
      <c r="B254" t="s">
        <v>1010</v>
      </c>
      <c r="C254" s="33">
        <v>2.0099999999999998</v>
      </c>
      <c r="E254" s="51" t="s">
        <v>15</v>
      </c>
      <c r="F254" s="13" t="s">
        <v>532</v>
      </c>
      <c r="H254" s="10">
        <f>C254*D$339</f>
        <v>39834.421199999997</v>
      </c>
      <c r="I254" s="59">
        <f>(H254-D$339)/2</f>
        <v>10008.150599999999</v>
      </c>
      <c r="J254" s="4" t="s">
        <v>21</v>
      </c>
      <c r="K254" s="4" t="s">
        <v>595</v>
      </c>
    </row>
    <row r="255" spans="1:11" ht="15.75" x14ac:dyDescent="0.25">
      <c r="A255" s="6">
        <v>44801</v>
      </c>
      <c r="B255" t="s">
        <v>1011</v>
      </c>
      <c r="C255" s="33"/>
      <c r="E255" s="51" t="s">
        <v>15</v>
      </c>
      <c r="F255" s="42" t="s">
        <v>34</v>
      </c>
      <c r="H255" s="10">
        <f>C255*D$339</f>
        <v>0</v>
      </c>
      <c r="I255" s="59"/>
      <c r="J255" s="4" t="s">
        <v>21</v>
      </c>
      <c r="K255" s="4" t="s">
        <v>788</v>
      </c>
    </row>
    <row r="256" spans="1:11" ht="15.75" x14ac:dyDescent="0.25">
      <c r="A256" s="6">
        <v>44801</v>
      </c>
      <c r="B256" t="s">
        <v>1003</v>
      </c>
      <c r="C256" s="33">
        <v>1.95</v>
      </c>
      <c r="E256" s="51" t="s">
        <v>15</v>
      </c>
      <c r="F256" s="11" t="s">
        <v>33</v>
      </c>
      <c r="H256" s="10">
        <v>0</v>
      </c>
      <c r="I256" s="59">
        <f>(H256-D$339)/2</f>
        <v>-9909.06</v>
      </c>
      <c r="J256" s="4" t="s">
        <v>21</v>
      </c>
      <c r="K256" s="4" t="s">
        <v>788</v>
      </c>
    </row>
    <row r="257" spans="1:11" ht="15.75" x14ac:dyDescent="0.25">
      <c r="A257" s="79">
        <v>44605</v>
      </c>
      <c r="B257" s="81" t="s">
        <v>81</v>
      </c>
      <c r="C257" s="9">
        <v>2</v>
      </c>
      <c r="E257" s="51" t="s">
        <v>15</v>
      </c>
      <c r="F257" s="40" t="s">
        <v>1281</v>
      </c>
      <c r="H257" s="10">
        <v>0</v>
      </c>
      <c r="I257" s="59">
        <f>(H257-D$339)/2</f>
        <v>-9909.06</v>
      </c>
      <c r="J257" s="4" t="s">
        <v>25</v>
      </c>
      <c r="K257" s="4" t="s">
        <v>54</v>
      </c>
    </row>
    <row r="258" spans="1:11" ht="15.75" x14ac:dyDescent="0.25">
      <c r="A258" s="79">
        <v>44605</v>
      </c>
      <c r="B258" s="81" t="s">
        <v>84</v>
      </c>
      <c r="C258" s="9">
        <v>2.25</v>
      </c>
      <c r="E258" s="51" t="s">
        <v>15</v>
      </c>
      <c r="F258" s="39" t="s">
        <v>532</v>
      </c>
      <c r="H258" s="10">
        <f t="shared" ref="H258:H271" si="22">C258*D$339</f>
        <v>44590.77</v>
      </c>
      <c r="I258" s="59">
        <f>(H258-D$339)/2</f>
        <v>12386.324999999999</v>
      </c>
      <c r="J258" s="33" t="s">
        <v>22</v>
      </c>
      <c r="K258" s="4" t="s">
        <v>54</v>
      </c>
    </row>
    <row r="259" spans="1:11" ht="15.75" x14ac:dyDescent="0.25">
      <c r="A259" s="79">
        <v>44611</v>
      </c>
      <c r="B259" s="81" t="s">
        <v>93</v>
      </c>
      <c r="C259" s="9"/>
      <c r="D259"/>
      <c r="E259" s="51" t="s">
        <v>15</v>
      </c>
      <c r="F259" s="42" t="s">
        <v>1281</v>
      </c>
      <c r="H259" s="10">
        <f t="shared" si="22"/>
        <v>0</v>
      </c>
      <c r="I259" s="59"/>
      <c r="J259" t="s">
        <v>21</v>
      </c>
      <c r="K259" s="4" t="s">
        <v>54</v>
      </c>
    </row>
    <row r="260" spans="1:11" ht="15.75" x14ac:dyDescent="0.25">
      <c r="A260" s="79">
        <v>44612</v>
      </c>
      <c r="B260" s="81" t="s">
        <v>128</v>
      </c>
      <c r="C260" s="9">
        <v>1.53</v>
      </c>
      <c r="D260"/>
      <c r="E260" s="51" t="s">
        <v>15</v>
      </c>
      <c r="F260" s="13" t="s">
        <v>532</v>
      </c>
      <c r="H260" s="10">
        <f t="shared" si="22"/>
        <v>30321.723599999998</v>
      </c>
      <c r="I260" s="59">
        <f t="shared" ref="I260:I270" si="23">(H260-D$339)</f>
        <v>10503.603599999999</v>
      </c>
      <c r="J260" t="s">
        <v>315</v>
      </c>
      <c r="K260" s="4" t="s">
        <v>54</v>
      </c>
    </row>
    <row r="261" spans="1:11" ht="15.75" x14ac:dyDescent="0.25">
      <c r="A261" s="79">
        <v>44619</v>
      </c>
      <c r="B261" s="81" t="s">
        <v>164</v>
      </c>
      <c r="C261" s="9">
        <v>1.63</v>
      </c>
      <c r="D261"/>
      <c r="E261" s="51" t="s">
        <v>15</v>
      </c>
      <c r="F261" s="13" t="s">
        <v>532</v>
      </c>
      <c r="H261" s="10">
        <f t="shared" si="22"/>
        <v>32303.535599999996</v>
      </c>
      <c r="I261" s="59">
        <f t="shared" si="23"/>
        <v>12485.415599999997</v>
      </c>
      <c r="J261" t="s">
        <v>436</v>
      </c>
      <c r="K261" s="4" t="s">
        <v>54</v>
      </c>
    </row>
    <row r="262" spans="1:11" ht="15.75" x14ac:dyDescent="0.25">
      <c r="A262" s="79">
        <v>44619</v>
      </c>
      <c r="B262" s="81" t="s">
        <v>168</v>
      </c>
      <c r="C262" s="9">
        <v>2</v>
      </c>
      <c r="D262"/>
      <c r="E262" s="51" t="s">
        <v>15</v>
      </c>
      <c r="F262" s="13" t="s">
        <v>1282</v>
      </c>
      <c r="H262" s="10">
        <f t="shared" si="22"/>
        <v>39636.239999999998</v>
      </c>
      <c r="I262" s="59">
        <f t="shared" si="23"/>
        <v>19818.12</v>
      </c>
      <c r="J262" t="s">
        <v>20</v>
      </c>
      <c r="K262" s="4" t="s">
        <v>54</v>
      </c>
    </row>
    <row r="263" spans="1:11" ht="15.75" x14ac:dyDescent="0.25">
      <c r="A263" s="79">
        <v>44624</v>
      </c>
      <c r="B263" s="81" t="s">
        <v>181</v>
      </c>
      <c r="C263" s="9">
        <v>2</v>
      </c>
      <c r="D263"/>
      <c r="E263" s="51" t="s">
        <v>15</v>
      </c>
      <c r="F263" s="13" t="s">
        <v>34</v>
      </c>
      <c r="H263" s="10">
        <f t="shared" si="22"/>
        <v>39636.239999999998</v>
      </c>
      <c r="I263" s="59">
        <f t="shared" si="23"/>
        <v>19818.12</v>
      </c>
      <c r="J263" t="s">
        <v>29</v>
      </c>
      <c r="K263" s="4" t="s">
        <v>54</v>
      </c>
    </row>
    <row r="264" spans="1:11" ht="15.75" x14ac:dyDescent="0.25">
      <c r="A264" s="79">
        <v>44625</v>
      </c>
      <c r="B264" s="81" t="s">
        <v>199</v>
      </c>
      <c r="C264" s="9">
        <v>1.64</v>
      </c>
      <c r="D264"/>
      <c r="E264" s="51" t="s">
        <v>15</v>
      </c>
      <c r="F264" s="13" t="s">
        <v>532</v>
      </c>
      <c r="H264" s="10">
        <f t="shared" si="22"/>
        <v>32501.716799999995</v>
      </c>
      <c r="I264" s="59">
        <f t="shared" si="23"/>
        <v>12683.596799999996</v>
      </c>
      <c r="J264" t="s">
        <v>313</v>
      </c>
      <c r="K264" s="4" t="s">
        <v>54</v>
      </c>
    </row>
    <row r="265" spans="1:11" ht="15.75" x14ac:dyDescent="0.25">
      <c r="A265" s="79">
        <v>44626</v>
      </c>
      <c r="B265" s="81" t="s">
        <v>200</v>
      </c>
      <c r="C265" s="9">
        <v>1.55</v>
      </c>
      <c r="D265"/>
      <c r="E265" s="51" t="s">
        <v>15</v>
      </c>
      <c r="F265" s="13" t="s">
        <v>532</v>
      </c>
      <c r="H265" s="10">
        <f t="shared" si="22"/>
        <v>30718.085999999999</v>
      </c>
      <c r="I265" s="59">
        <f t="shared" si="23"/>
        <v>10899.966</v>
      </c>
      <c r="J265" t="s">
        <v>19</v>
      </c>
      <c r="K265" s="4" t="s">
        <v>54</v>
      </c>
    </row>
    <row r="266" spans="1:11" ht="15.75" x14ac:dyDescent="0.25">
      <c r="A266" s="79">
        <v>44631</v>
      </c>
      <c r="B266" s="81" t="s">
        <v>211</v>
      </c>
      <c r="C266" s="9">
        <v>1.71</v>
      </c>
      <c r="D266"/>
      <c r="E266" s="51" t="s">
        <v>15</v>
      </c>
      <c r="F266" s="13" t="s">
        <v>532</v>
      </c>
      <c r="H266" s="10">
        <f t="shared" si="22"/>
        <v>33888.985199999996</v>
      </c>
      <c r="I266" s="59">
        <f t="shared" si="23"/>
        <v>14070.865199999997</v>
      </c>
      <c r="J266" t="s">
        <v>25</v>
      </c>
      <c r="K266" s="4" t="s">
        <v>54</v>
      </c>
    </row>
    <row r="267" spans="1:11" ht="15.75" x14ac:dyDescent="0.25">
      <c r="A267" s="79">
        <v>44634</v>
      </c>
      <c r="B267" s="81" t="s">
        <v>239</v>
      </c>
      <c r="C267" s="9">
        <v>1.58</v>
      </c>
      <c r="D267"/>
      <c r="E267" s="51" t="s">
        <v>15</v>
      </c>
      <c r="F267" s="13" t="s">
        <v>532</v>
      </c>
      <c r="H267" s="10">
        <f t="shared" si="22"/>
        <v>31312.6296</v>
      </c>
      <c r="I267" s="59">
        <f t="shared" si="23"/>
        <v>11494.509600000001</v>
      </c>
      <c r="J267" t="s">
        <v>27</v>
      </c>
      <c r="K267" s="4" t="s">
        <v>54</v>
      </c>
    </row>
    <row r="268" spans="1:11" ht="15.75" x14ac:dyDescent="0.25">
      <c r="A268" s="79">
        <v>44640</v>
      </c>
      <c r="B268" s="81" t="s">
        <v>292</v>
      </c>
      <c r="C268" s="9">
        <v>1.56</v>
      </c>
      <c r="D268"/>
      <c r="E268" s="51" t="s">
        <v>15</v>
      </c>
      <c r="F268" s="13" t="s">
        <v>532</v>
      </c>
      <c r="H268" s="10">
        <f t="shared" si="22"/>
        <v>30916.267199999998</v>
      </c>
      <c r="I268" s="59">
        <f t="shared" si="23"/>
        <v>11098.147199999999</v>
      </c>
      <c r="J268" t="s">
        <v>439</v>
      </c>
      <c r="K268" s="4" t="s">
        <v>54</v>
      </c>
    </row>
    <row r="269" spans="1:11" ht="15.75" x14ac:dyDescent="0.25">
      <c r="A269" s="79">
        <v>44653</v>
      </c>
      <c r="B269" s="81" t="s">
        <v>322</v>
      </c>
      <c r="C269" s="9">
        <v>1.64</v>
      </c>
      <c r="D269"/>
      <c r="E269" s="51" t="s">
        <v>15</v>
      </c>
      <c r="F269" s="13" t="s">
        <v>532</v>
      </c>
      <c r="H269" s="10">
        <f t="shared" si="22"/>
        <v>32501.716799999995</v>
      </c>
      <c r="I269" s="59">
        <f t="shared" si="23"/>
        <v>12683.596799999996</v>
      </c>
      <c r="J269" t="s">
        <v>19</v>
      </c>
      <c r="K269" s="4" t="s">
        <v>54</v>
      </c>
    </row>
    <row r="270" spans="1:11" ht="15.75" x14ac:dyDescent="0.25">
      <c r="A270" s="79">
        <v>44654</v>
      </c>
      <c r="B270" s="81" t="s">
        <v>533</v>
      </c>
      <c r="C270" s="9">
        <v>2</v>
      </c>
      <c r="D270"/>
      <c r="E270" s="51" t="s">
        <v>15</v>
      </c>
      <c r="F270" s="13" t="s">
        <v>34</v>
      </c>
      <c r="H270" s="10">
        <f t="shared" si="22"/>
        <v>39636.239999999998</v>
      </c>
      <c r="I270" s="59">
        <f t="shared" si="23"/>
        <v>19818.12</v>
      </c>
      <c r="J270" t="s">
        <v>29</v>
      </c>
      <c r="K270" s="4" t="s">
        <v>54</v>
      </c>
    </row>
    <row r="271" spans="1:11" ht="15.75" x14ac:dyDescent="0.25">
      <c r="A271" s="79">
        <v>44671</v>
      </c>
      <c r="B271" s="81" t="s">
        <v>467</v>
      </c>
      <c r="C271" s="9"/>
      <c r="D271"/>
      <c r="E271" s="51" t="s">
        <v>15</v>
      </c>
      <c r="F271" s="42" t="s">
        <v>34</v>
      </c>
      <c r="H271" s="10">
        <f t="shared" si="22"/>
        <v>0</v>
      </c>
      <c r="I271" s="59"/>
      <c r="J271" t="s">
        <v>23</v>
      </c>
      <c r="K271" s="4" t="s">
        <v>54</v>
      </c>
    </row>
    <row r="272" spans="1:11" ht="15.75" x14ac:dyDescent="0.25">
      <c r="A272" s="79">
        <v>44688</v>
      </c>
      <c r="B272" s="80" t="s">
        <v>568</v>
      </c>
      <c r="C272">
        <v>1.71</v>
      </c>
      <c r="D272"/>
      <c r="E272" s="51" t="s">
        <v>15</v>
      </c>
      <c r="F272" s="11" t="s">
        <v>33</v>
      </c>
      <c r="H272" s="10">
        <v>0</v>
      </c>
      <c r="I272" s="59">
        <f>(H272-D$339)</f>
        <v>-19818.12</v>
      </c>
      <c r="J272" t="s">
        <v>29</v>
      </c>
      <c r="K272" s="4" t="s">
        <v>54</v>
      </c>
    </row>
    <row r="273" spans="1:11" ht="15.75" x14ac:dyDescent="0.25">
      <c r="A273" s="79">
        <v>44691</v>
      </c>
      <c r="B273" s="80" t="s">
        <v>592</v>
      </c>
      <c r="C273">
        <v>1.79</v>
      </c>
      <c r="D273"/>
      <c r="E273" s="51" t="s">
        <v>15</v>
      </c>
      <c r="F273" s="11" t="s">
        <v>532</v>
      </c>
      <c r="H273" s="10">
        <v>0</v>
      </c>
      <c r="I273" s="59">
        <f>(H273-D$339)</f>
        <v>-19818.12</v>
      </c>
      <c r="J273" s="4" t="s">
        <v>20</v>
      </c>
      <c r="K273" s="4" t="s">
        <v>54</v>
      </c>
    </row>
    <row r="274" spans="1:11" ht="15.75" x14ac:dyDescent="0.25">
      <c r="A274" s="79">
        <v>44691</v>
      </c>
      <c r="B274" s="80" t="s">
        <v>593</v>
      </c>
      <c r="C274">
        <v>1.79</v>
      </c>
      <c r="D274"/>
      <c r="E274" s="51" t="s">
        <v>15</v>
      </c>
      <c r="F274" s="13" t="s">
        <v>532</v>
      </c>
      <c r="H274" s="10">
        <f>C274*D$339</f>
        <v>35474.434799999995</v>
      </c>
      <c r="I274" s="59">
        <f>(H274-D$339)</f>
        <v>15656.314799999996</v>
      </c>
      <c r="J274" s="4" t="s">
        <v>27</v>
      </c>
      <c r="K274" s="4" t="s">
        <v>54</v>
      </c>
    </row>
    <row r="275" spans="1:11" ht="15.75" x14ac:dyDescent="0.25">
      <c r="A275" s="79">
        <v>44692</v>
      </c>
      <c r="B275" s="80" t="s">
        <v>596</v>
      </c>
      <c r="C275">
        <v>1.95</v>
      </c>
      <c r="D275"/>
      <c r="E275" s="51" t="s">
        <v>15</v>
      </c>
      <c r="F275" s="13" t="s">
        <v>532</v>
      </c>
      <c r="H275" s="10">
        <f>C275*D$339</f>
        <v>38645.333999999995</v>
      </c>
      <c r="I275" s="59">
        <f>(H275-D$339)/2</f>
        <v>9413.6069999999982</v>
      </c>
      <c r="J275" s="4" t="s">
        <v>23</v>
      </c>
      <c r="K275" s="4" t="s">
        <v>54</v>
      </c>
    </row>
    <row r="276" spans="1:11" ht="15.75" x14ac:dyDescent="0.25">
      <c r="A276" s="79">
        <v>44692</v>
      </c>
      <c r="B276" s="80" t="s">
        <v>597</v>
      </c>
      <c r="C276"/>
      <c r="D276"/>
      <c r="E276" s="51" t="s">
        <v>15</v>
      </c>
      <c r="F276" s="42" t="s">
        <v>34</v>
      </c>
      <c r="H276" s="10">
        <f>C276*D$339</f>
        <v>0</v>
      </c>
      <c r="I276" s="59"/>
      <c r="J276" s="4" t="s">
        <v>21</v>
      </c>
      <c r="K276" s="4" t="s">
        <v>54</v>
      </c>
    </row>
    <row r="277" spans="1:11" ht="15.75" x14ac:dyDescent="0.25">
      <c r="A277" s="79">
        <v>44696</v>
      </c>
      <c r="B277" s="80" t="s">
        <v>602</v>
      </c>
      <c r="C277">
        <v>1.55</v>
      </c>
      <c r="D277"/>
      <c r="E277" s="51" t="s">
        <v>15</v>
      </c>
      <c r="F277" s="13" t="s">
        <v>532</v>
      </c>
      <c r="H277" s="10">
        <f>C277*D$339</f>
        <v>30718.085999999999</v>
      </c>
      <c r="I277" s="59">
        <f>(H277-D$339)/2</f>
        <v>5449.9830000000002</v>
      </c>
      <c r="J277" s="4" t="s">
        <v>22</v>
      </c>
      <c r="K277" s="4" t="s">
        <v>54</v>
      </c>
    </row>
    <row r="278" spans="1:11" ht="15.75" x14ac:dyDescent="0.25">
      <c r="A278" s="79">
        <v>44696</v>
      </c>
      <c r="B278" s="80" t="s">
        <v>603</v>
      </c>
      <c r="C278">
        <v>1.52</v>
      </c>
      <c r="D278"/>
      <c r="E278" s="51" t="s">
        <v>15</v>
      </c>
      <c r="F278" s="11" t="s">
        <v>33</v>
      </c>
      <c r="H278" s="10">
        <v>0</v>
      </c>
      <c r="I278" s="59">
        <f>(H278-D$339)</f>
        <v>-19818.12</v>
      </c>
      <c r="J278" s="4" t="s">
        <v>20</v>
      </c>
      <c r="K278" s="4" t="s">
        <v>54</v>
      </c>
    </row>
    <row r="279" spans="1:11" ht="15.75" x14ac:dyDescent="0.25">
      <c r="A279" s="79">
        <v>44703</v>
      </c>
      <c r="B279" s="80" t="s">
        <v>625</v>
      </c>
      <c r="C279">
        <v>1.39</v>
      </c>
      <c r="D279"/>
      <c r="E279" s="51" t="s">
        <v>15</v>
      </c>
      <c r="F279" s="13" t="s">
        <v>532</v>
      </c>
      <c r="H279" s="10">
        <f>C279*D$339</f>
        <v>27547.186799999996</v>
      </c>
      <c r="I279" s="59">
        <f>(H279-D$339)/2</f>
        <v>3864.5333999999984</v>
      </c>
      <c r="J279" s="4" t="s">
        <v>23</v>
      </c>
      <c r="K279" s="4" t="s">
        <v>54</v>
      </c>
    </row>
    <row r="280" spans="1:11" ht="15.75" x14ac:dyDescent="0.25">
      <c r="A280" s="61">
        <v>44806</v>
      </c>
      <c r="B280" s="4" t="s">
        <v>1047</v>
      </c>
      <c r="C280" s="91">
        <v>2.25</v>
      </c>
      <c r="D280" s="91"/>
      <c r="E280" s="51" t="s">
        <v>15</v>
      </c>
      <c r="F280" s="92" t="s">
        <v>532</v>
      </c>
      <c r="H280" s="10">
        <f>C280*D$339</f>
        <v>44590.77</v>
      </c>
      <c r="I280" s="59">
        <f>(H280-D$339)/2</f>
        <v>12386.324999999999</v>
      </c>
      <c r="J280" s="12" t="s">
        <v>22</v>
      </c>
      <c r="K280" s="4" t="s">
        <v>542</v>
      </c>
    </row>
    <row r="281" spans="1:11" ht="15.75" x14ac:dyDescent="0.25">
      <c r="A281" s="61">
        <v>44807</v>
      </c>
      <c r="B281" s="4" t="s">
        <v>1048</v>
      </c>
      <c r="C281" s="12">
        <v>1.98</v>
      </c>
      <c r="D281" s="91"/>
      <c r="E281" s="51" t="s">
        <v>15</v>
      </c>
      <c r="F281" s="95" t="s">
        <v>33</v>
      </c>
      <c r="H281" s="10">
        <v>0</v>
      </c>
      <c r="I281" s="59">
        <f t="shared" ref="I281:I287" si="24">(H281-D$339)</f>
        <v>-19818.12</v>
      </c>
      <c r="J281" s="4" t="s">
        <v>28</v>
      </c>
      <c r="K281" s="4" t="s">
        <v>16</v>
      </c>
    </row>
    <row r="282" spans="1:11" ht="15.75" x14ac:dyDescent="0.25">
      <c r="A282" s="61">
        <v>44807</v>
      </c>
      <c r="B282" s="4" t="s">
        <v>1049</v>
      </c>
      <c r="C282" s="12">
        <v>1.83</v>
      </c>
      <c r="D282" s="91"/>
      <c r="E282" s="51" t="s">
        <v>15</v>
      </c>
      <c r="F282" s="95" t="s">
        <v>33</v>
      </c>
      <c r="H282" s="10">
        <v>0</v>
      </c>
      <c r="I282" s="59">
        <f t="shared" si="24"/>
        <v>-19818.12</v>
      </c>
      <c r="J282" s="4" t="s">
        <v>23</v>
      </c>
      <c r="K282" s="4" t="s">
        <v>52</v>
      </c>
    </row>
    <row r="283" spans="1:11" ht="15.75" x14ac:dyDescent="0.25">
      <c r="A283" s="61">
        <v>44807</v>
      </c>
      <c r="B283" s="4" t="s">
        <v>1050</v>
      </c>
      <c r="C283" s="12">
        <v>2.08</v>
      </c>
      <c r="D283" s="91"/>
      <c r="E283" s="51" t="s">
        <v>15</v>
      </c>
      <c r="F283" s="24" t="s">
        <v>532</v>
      </c>
      <c r="H283" s="10">
        <f>C283*D$339</f>
        <v>41221.689599999998</v>
      </c>
      <c r="I283" s="59">
        <f t="shared" si="24"/>
        <v>21403.569599999999</v>
      </c>
      <c r="J283" s="4" t="s">
        <v>312</v>
      </c>
      <c r="K283" s="4" t="s">
        <v>595</v>
      </c>
    </row>
    <row r="284" spans="1:11" ht="15.75" x14ac:dyDescent="0.25">
      <c r="A284" s="61">
        <v>44807</v>
      </c>
      <c r="B284" s="4" t="s">
        <v>1051</v>
      </c>
      <c r="C284" s="12">
        <v>2.5</v>
      </c>
      <c r="D284" s="91"/>
      <c r="E284" s="51" t="s">
        <v>15</v>
      </c>
      <c r="F284" s="24" t="s">
        <v>532</v>
      </c>
      <c r="H284" s="10">
        <f>C284*D$339</f>
        <v>49545.299999999996</v>
      </c>
      <c r="I284" s="59">
        <f t="shared" si="24"/>
        <v>29727.179999999997</v>
      </c>
      <c r="J284" s="4" t="s">
        <v>24</v>
      </c>
      <c r="K284" s="4" t="s">
        <v>542</v>
      </c>
    </row>
    <row r="285" spans="1:11" ht="15.75" x14ac:dyDescent="0.25">
      <c r="A285" s="61">
        <v>44807</v>
      </c>
      <c r="B285" s="4" t="s">
        <v>1053</v>
      </c>
      <c r="C285" s="12">
        <v>2.2799999999999998</v>
      </c>
      <c r="D285" s="91"/>
      <c r="E285" s="51" t="s">
        <v>15</v>
      </c>
      <c r="F285" s="24" t="s">
        <v>532</v>
      </c>
      <c r="H285" s="10">
        <f>C285*D$339</f>
        <v>45185.313599999994</v>
      </c>
      <c r="I285" s="59">
        <f t="shared" si="24"/>
        <v>25367.193599999995</v>
      </c>
      <c r="J285" s="12" t="s">
        <v>25</v>
      </c>
      <c r="K285" s="4" t="s">
        <v>542</v>
      </c>
    </row>
    <row r="286" spans="1:11" ht="15.75" x14ac:dyDescent="0.25">
      <c r="A286" s="61">
        <v>44807</v>
      </c>
      <c r="B286" s="4" t="s">
        <v>1057</v>
      </c>
      <c r="C286" s="12">
        <v>1.87</v>
      </c>
      <c r="D286" s="91"/>
      <c r="E286" s="51" t="s">
        <v>15</v>
      </c>
      <c r="F286" s="24" t="s">
        <v>33</v>
      </c>
      <c r="H286" s="10">
        <f>C286*D$339</f>
        <v>37059.884400000003</v>
      </c>
      <c r="I286" s="59">
        <f t="shared" si="24"/>
        <v>17241.764400000004</v>
      </c>
      <c r="J286" s="4" t="s">
        <v>19</v>
      </c>
      <c r="K286" s="4" t="s">
        <v>16</v>
      </c>
    </row>
    <row r="287" spans="1:11" ht="15.75" x14ac:dyDescent="0.25">
      <c r="A287" s="61">
        <v>44807</v>
      </c>
      <c r="B287" s="4" t="s">
        <v>1058</v>
      </c>
      <c r="C287" s="12">
        <v>1.99</v>
      </c>
      <c r="D287" s="91"/>
      <c r="E287" s="51" t="s">
        <v>15</v>
      </c>
      <c r="F287" s="95" t="s">
        <v>33</v>
      </c>
      <c r="H287" s="10">
        <v>0</v>
      </c>
      <c r="I287" s="59">
        <f t="shared" si="24"/>
        <v>-19818.12</v>
      </c>
      <c r="J287" s="4" t="s">
        <v>20</v>
      </c>
      <c r="K287" s="4" t="s">
        <v>56</v>
      </c>
    </row>
    <row r="288" spans="1:11" ht="15.75" x14ac:dyDescent="0.25">
      <c r="A288" s="61">
        <v>44808</v>
      </c>
      <c r="B288" s="4" t="s">
        <v>1059</v>
      </c>
      <c r="C288" s="12">
        <v>2</v>
      </c>
      <c r="D288" s="91"/>
      <c r="E288" s="51" t="s">
        <v>15</v>
      </c>
      <c r="F288" s="24" t="s">
        <v>532</v>
      </c>
      <c r="H288" s="10">
        <f>C288*D$339</f>
        <v>39636.239999999998</v>
      </c>
      <c r="I288" s="59">
        <f>(H288-D$339)/2</f>
        <v>9909.06</v>
      </c>
      <c r="J288" s="12" t="s">
        <v>23</v>
      </c>
      <c r="K288" s="4" t="s">
        <v>595</v>
      </c>
    </row>
    <row r="289" spans="1:11" ht="15.75" x14ac:dyDescent="0.25">
      <c r="A289" s="61">
        <v>44811</v>
      </c>
      <c r="B289" s="4" t="s">
        <v>1063</v>
      </c>
      <c r="C289" s="12">
        <v>1.91</v>
      </c>
      <c r="D289" s="91"/>
      <c r="E289" s="51" t="s">
        <v>15</v>
      </c>
      <c r="F289" s="24" t="s">
        <v>532</v>
      </c>
      <c r="H289" s="10">
        <f>C289*D$339</f>
        <v>37852.609199999999</v>
      </c>
      <c r="I289" s="59">
        <f>(H289-D$339)/2</f>
        <v>9017.2446</v>
      </c>
      <c r="J289" s="4" t="s">
        <v>21</v>
      </c>
      <c r="K289" s="4" t="s">
        <v>595</v>
      </c>
    </row>
    <row r="290" spans="1:11" ht="15.75" x14ac:dyDescent="0.25">
      <c r="A290" s="61">
        <v>44811</v>
      </c>
      <c r="B290" s="4" t="s">
        <v>1064</v>
      </c>
      <c r="C290" s="38">
        <v>1.48</v>
      </c>
      <c r="D290" s="91"/>
      <c r="E290" s="51" t="s">
        <v>15</v>
      </c>
      <c r="F290" s="24" t="s">
        <v>33</v>
      </c>
      <c r="H290" s="10">
        <f>C290*D$339</f>
        <v>29330.817599999998</v>
      </c>
      <c r="I290" s="59">
        <f>(H290-D$339)</f>
        <v>9512.6975999999995</v>
      </c>
      <c r="J290" s="4" t="s">
        <v>313</v>
      </c>
      <c r="K290" s="4" t="s">
        <v>52</v>
      </c>
    </row>
    <row r="291" spans="1:11" ht="15.75" x14ac:dyDescent="0.25">
      <c r="A291" s="61">
        <v>44814</v>
      </c>
      <c r="B291" s="4" t="s">
        <v>1069</v>
      </c>
      <c r="C291" s="38">
        <v>1.79</v>
      </c>
      <c r="D291" s="91"/>
      <c r="E291" s="51" t="s">
        <v>15</v>
      </c>
      <c r="F291" s="95" t="s">
        <v>33</v>
      </c>
      <c r="H291" s="10">
        <v>0</v>
      </c>
      <c r="I291" s="59">
        <f>(H291-D$339)</f>
        <v>-19818.12</v>
      </c>
      <c r="J291" s="38" t="s">
        <v>20</v>
      </c>
      <c r="K291" s="4" t="s">
        <v>555</v>
      </c>
    </row>
    <row r="292" spans="1:11" ht="15.75" x14ac:dyDescent="0.25">
      <c r="A292" s="61">
        <v>44815</v>
      </c>
      <c r="B292" s="4" t="s">
        <v>1079</v>
      </c>
      <c r="C292" s="38">
        <v>1.83</v>
      </c>
      <c r="D292" s="91"/>
      <c r="E292" s="51" t="s">
        <v>15</v>
      </c>
      <c r="F292" s="24" t="s">
        <v>33</v>
      </c>
      <c r="H292" s="10">
        <f>C292*D$339</f>
        <v>36267.159599999999</v>
      </c>
      <c r="I292" s="59">
        <f>(H292-D$339)</f>
        <v>16449.0396</v>
      </c>
      <c r="J292" s="4" t="s">
        <v>1013</v>
      </c>
      <c r="K292" s="4" t="s">
        <v>555</v>
      </c>
    </row>
    <row r="293" spans="1:11" ht="15.75" x14ac:dyDescent="0.25">
      <c r="A293" s="61">
        <v>44815</v>
      </c>
      <c r="B293" s="4" t="s">
        <v>1080</v>
      </c>
      <c r="C293" s="12">
        <v>1.71</v>
      </c>
      <c r="D293" s="91"/>
      <c r="E293" s="51" t="s">
        <v>15</v>
      </c>
      <c r="F293" s="24" t="s">
        <v>532</v>
      </c>
      <c r="H293" s="10">
        <f>C293*D$339</f>
        <v>33888.985199999996</v>
      </c>
      <c r="I293" s="59">
        <f>(H293-D$339)/2</f>
        <v>7035.4325999999983</v>
      </c>
      <c r="J293" s="4" t="s">
        <v>21</v>
      </c>
      <c r="K293" s="4" t="s">
        <v>595</v>
      </c>
    </row>
    <row r="294" spans="1:11" ht="15.75" x14ac:dyDescent="0.25">
      <c r="A294" s="61">
        <v>44815</v>
      </c>
      <c r="B294" s="4" t="s">
        <v>1081</v>
      </c>
      <c r="C294" s="12">
        <v>1.94</v>
      </c>
      <c r="D294" s="91"/>
      <c r="E294" s="51" t="s">
        <v>15</v>
      </c>
      <c r="F294" s="24" t="s">
        <v>33</v>
      </c>
      <c r="H294" s="10">
        <f>C294*D$339</f>
        <v>38447.152799999996</v>
      </c>
      <c r="I294" s="59">
        <f t="shared" ref="I294:I304" si="25">(H294-D$339)</f>
        <v>18629.032799999997</v>
      </c>
      <c r="J294" s="4" t="s">
        <v>26</v>
      </c>
      <c r="K294" s="4" t="s">
        <v>555</v>
      </c>
    </row>
    <row r="295" spans="1:11" ht="15.75" x14ac:dyDescent="0.25">
      <c r="A295" s="61">
        <v>44817</v>
      </c>
      <c r="B295" s="4" t="s">
        <v>1085</v>
      </c>
      <c r="C295" s="12">
        <v>1.61</v>
      </c>
      <c r="D295" s="91"/>
      <c r="E295" s="51" t="s">
        <v>15</v>
      </c>
      <c r="F295" s="95" t="s">
        <v>532</v>
      </c>
      <c r="H295" s="10">
        <v>0</v>
      </c>
      <c r="I295" s="59">
        <f t="shared" si="25"/>
        <v>-19818.12</v>
      </c>
      <c r="J295" s="38" t="s">
        <v>20</v>
      </c>
      <c r="K295" s="4" t="s">
        <v>66</v>
      </c>
    </row>
    <row r="296" spans="1:11" ht="15.75" x14ac:dyDescent="0.25">
      <c r="A296" s="61">
        <v>44818</v>
      </c>
      <c r="B296" s="4" t="s">
        <v>1087</v>
      </c>
      <c r="C296" s="12">
        <v>1.98</v>
      </c>
      <c r="D296" s="91"/>
      <c r="E296" s="51" t="s">
        <v>15</v>
      </c>
      <c r="F296" s="24" t="s">
        <v>33</v>
      </c>
      <c r="H296" s="10">
        <f>C296*D$339</f>
        <v>39239.8776</v>
      </c>
      <c r="I296" s="59">
        <f t="shared" si="25"/>
        <v>19421.757600000001</v>
      </c>
      <c r="J296" s="38" t="s">
        <v>312</v>
      </c>
      <c r="K296" s="4" t="s">
        <v>16</v>
      </c>
    </row>
    <row r="297" spans="1:11" ht="15.75" x14ac:dyDescent="0.25">
      <c r="A297" s="61">
        <v>44821</v>
      </c>
      <c r="B297" s="4" t="s">
        <v>1091</v>
      </c>
      <c r="C297" s="12">
        <v>1.81</v>
      </c>
      <c r="D297" s="91"/>
      <c r="E297" s="51" t="s">
        <v>15</v>
      </c>
      <c r="F297" s="95" t="s">
        <v>33</v>
      </c>
      <c r="H297" s="10">
        <v>0</v>
      </c>
      <c r="I297" s="59">
        <f t="shared" si="25"/>
        <v>-19818.12</v>
      </c>
      <c r="J297" s="38" t="s">
        <v>21</v>
      </c>
      <c r="K297" s="4" t="s">
        <v>555</v>
      </c>
    </row>
    <row r="298" spans="1:11" ht="15.75" x14ac:dyDescent="0.25">
      <c r="A298" s="61">
        <v>44821</v>
      </c>
      <c r="B298" s="4" t="s">
        <v>1093</v>
      </c>
      <c r="C298" s="12">
        <v>1.97</v>
      </c>
      <c r="D298" s="91"/>
      <c r="E298" s="51" t="s">
        <v>15</v>
      </c>
      <c r="F298" s="95" t="s">
        <v>532</v>
      </c>
      <c r="H298" s="10">
        <v>0</v>
      </c>
      <c r="I298" s="59">
        <f t="shared" si="25"/>
        <v>-19818.12</v>
      </c>
      <c r="J298" s="38" t="s">
        <v>20</v>
      </c>
      <c r="K298" s="4" t="s">
        <v>595</v>
      </c>
    </row>
    <row r="299" spans="1:11" ht="15.75" x14ac:dyDescent="0.25">
      <c r="A299" s="61">
        <v>44821</v>
      </c>
      <c r="B299" s="4" t="s">
        <v>1098</v>
      </c>
      <c r="C299" s="12">
        <v>1.91</v>
      </c>
      <c r="D299" s="91"/>
      <c r="E299" s="51" t="s">
        <v>15</v>
      </c>
      <c r="F299" s="24" t="s">
        <v>33</v>
      </c>
      <c r="H299" s="10">
        <f>C299*D$339</f>
        <v>37852.609199999999</v>
      </c>
      <c r="I299" s="59">
        <f t="shared" si="25"/>
        <v>18034.4892</v>
      </c>
      <c r="J299" s="38" t="s">
        <v>1013</v>
      </c>
      <c r="K299" s="4" t="s">
        <v>119</v>
      </c>
    </row>
    <row r="300" spans="1:11" ht="15.75" x14ac:dyDescent="0.25">
      <c r="A300" s="61">
        <v>44821</v>
      </c>
      <c r="B300" s="4" t="s">
        <v>1099</v>
      </c>
      <c r="C300" s="12">
        <v>1.97</v>
      </c>
      <c r="D300" s="91"/>
      <c r="E300" s="51" t="s">
        <v>15</v>
      </c>
      <c r="F300" s="95" t="s">
        <v>33</v>
      </c>
      <c r="H300" s="10">
        <v>0</v>
      </c>
      <c r="I300" s="59">
        <f t="shared" si="25"/>
        <v>-19818.12</v>
      </c>
      <c r="J300" s="38" t="s">
        <v>20</v>
      </c>
      <c r="K300" s="4" t="s">
        <v>58</v>
      </c>
    </row>
    <row r="301" spans="1:11" ht="15.75" x14ac:dyDescent="0.25">
      <c r="A301" s="61">
        <v>44821</v>
      </c>
      <c r="B301" s="4" t="s">
        <v>1101</v>
      </c>
      <c r="C301" s="12">
        <v>1.98</v>
      </c>
      <c r="D301" s="91"/>
      <c r="E301" s="51" t="s">
        <v>15</v>
      </c>
      <c r="F301" s="24" t="s">
        <v>33</v>
      </c>
      <c r="H301" s="10">
        <f>C301*D$339</f>
        <v>39239.8776</v>
      </c>
      <c r="I301" s="59">
        <f t="shared" si="25"/>
        <v>19421.757600000001</v>
      </c>
      <c r="J301" s="38" t="s">
        <v>19</v>
      </c>
      <c r="K301" s="4" t="s">
        <v>66</v>
      </c>
    </row>
    <row r="302" spans="1:11" ht="15.75" x14ac:dyDescent="0.25">
      <c r="A302" s="61">
        <v>44821</v>
      </c>
      <c r="B302" s="4" t="s">
        <v>1103</v>
      </c>
      <c r="C302" s="12">
        <v>1.71</v>
      </c>
      <c r="D302" s="91"/>
      <c r="E302" s="51" t="s">
        <v>15</v>
      </c>
      <c r="F302" s="95" t="s">
        <v>33</v>
      </c>
      <c r="H302" s="10">
        <v>0</v>
      </c>
      <c r="I302" s="59">
        <f t="shared" si="25"/>
        <v>-19818.12</v>
      </c>
      <c r="J302" s="38" t="s">
        <v>21</v>
      </c>
      <c r="K302" s="4" t="s">
        <v>555</v>
      </c>
    </row>
    <row r="303" spans="1:11" ht="15.75" x14ac:dyDescent="0.25">
      <c r="A303" s="61">
        <v>44821</v>
      </c>
      <c r="B303" s="4" t="s">
        <v>1107</v>
      </c>
      <c r="C303" s="12">
        <v>1.98</v>
      </c>
      <c r="D303" s="91"/>
      <c r="E303" s="51" t="s">
        <v>15</v>
      </c>
      <c r="F303" s="24" t="s">
        <v>33</v>
      </c>
      <c r="H303" s="10">
        <f>C303*D$339</f>
        <v>39239.8776</v>
      </c>
      <c r="I303" s="59">
        <f t="shared" si="25"/>
        <v>19421.757600000001</v>
      </c>
      <c r="J303" s="38" t="s">
        <v>24</v>
      </c>
      <c r="K303" s="4" t="s">
        <v>60</v>
      </c>
    </row>
    <row r="304" spans="1:11" ht="15.75" x14ac:dyDescent="0.25">
      <c r="A304" s="61">
        <v>44822</v>
      </c>
      <c r="B304" s="4" t="s">
        <v>1108</v>
      </c>
      <c r="C304" s="12">
        <v>1.98</v>
      </c>
      <c r="D304" s="91"/>
      <c r="E304" s="51" t="s">
        <v>15</v>
      </c>
      <c r="F304" s="95" t="s">
        <v>33</v>
      </c>
      <c r="H304" s="10">
        <v>0</v>
      </c>
      <c r="I304" s="59">
        <f t="shared" si="25"/>
        <v>-19818.12</v>
      </c>
      <c r="J304" s="38" t="s">
        <v>22</v>
      </c>
      <c r="K304" s="4" t="s">
        <v>16</v>
      </c>
    </row>
    <row r="305" spans="1:11" ht="15.75" x14ac:dyDescent="0.25">
      <c r="A305" s="61">
        <v>44822</v>
      </c>
      <c r="B305" s="4" t="s">
        <v>1110</v>
      </c>
      <c r="C305" s="12">
        <v>1.68</v>
      </c>
      <c r="D305" s="91"/>
      <c r="E305" s="51" t="s">
        <v>15</v>
      </c>
      <c r="F305" s="24" t="s">
        <v>532</v>
      </c>
      <c r="H305" s="10">
        <f t="shared" ref="H305:H310" si="26">C305*D$339</f>
        <v>33294.441599999998</v>
      </c>
      <c r="I305" s="59">
        <f>(H305-D$339)/2</f>
        <v>6738.1607999999997</v>
      </c>
      <c r="J305" s="38" t="s">
        <v>21</v>
      </c>
      <c r="K305" s="4" t="s">
        <v>595</v>
      </c>
    </row>
    <row r="306" spans="1:11" ht="15.75" x14ac:dyDescent="0.25">
      <c r="A306" s="61">
        <v>44822</v>
      </c>
      <c r="B306" s="4" t="s">
        <v>1113</v>
      </c>
      <c r="C306" s="12">
        <v>2</v>
      </c>
      <c r="D306" s="91"/>
      <c r="E306" s="51" t="s">
        <v>15</v>
      </c>
      <c r="F306" s="24" t="s">
        <v>532</v>
      </c>
      <c r="H306" s="10">
        <f t="shared" si="26"/>
        <v>39636.239999999998</v>
      </c>
      <c r="I306" s="59">
        <f>(H306-D$339)/2</f>
        <v>9909.06</v>
      </c>
      <c r="J306" s="38" t="s">
        <v>21</v>
      </c>
      <c r="K306" s="4" t="s">
        <v>595</v>
      </c>
    </row>
    <row r="307" spans="1:11" ht="15.75" x14ac:dyDescent="0.25">
      <c r="A307" s="61">
        <v>44822</v>
      </c>
      <c r="B307" s="4" t="s">
        <v>1114</v>
      </c>
      <c r="C307" s="12">
        <v>1.68</v>
      </c>
      <c r="D307" s="91"/>
      <c r="E307" s="51" t="s">
        <v>15</v>
      </c>
      <c r="F307" s="24" t="s">
        <v>33</v>
      </c>
      <c r="H307" s="10">
        <f t="shared" si="26"/>
        <v>33294.441599999998</v>
      </c>
      <c r="I307" s="59">
        <f t="shared" ref="I307:I317" si="27">(H307-D$339)</f>
        <v>13476.321599999999</v>
      </c>
      <c r="J307" s="38" t="s">
        <v>312</v>
      </c>
      <c r="K307" s="4" t="s">
        <v>1115</v>
      </c>
    </row>
    <row r="308" spans="1:11" ht="15.75" x14ac:dyDescent="0.25">
      <c r="A308" s="61">
        <v>44823</v>
      </c>
      <c r="B308" s="4" t="s">
        <v>1121</v>
      </c>
      <c r="C308" s="12">
        <v>2.04</v>
      </c>
      <c r="D308" s="91"/>
      <c r="E308" s="51" t="s">
        <v>15</v>
      </c>
      <c r="F308" s="24" t="s">
        <v>33</v>
      </c>
      <c r="H308" s="10">
        <f t="shared" si="26"/>
        <v>40428.964800000002</v>
      </c>
      <c r="I308" s="59">
        <f t="shared" si="27"/>
        <v>20610.844800000003</v>
      </c>
      <c r="J308" s="38" t="s">
        <v>19</v>
      </c>
      <c r="K308" s="4" t="s">
        <v>595</v>
      </c>
    </row>
    <row r="309" spans="1:11" ht="15.75" x14ac:dyDescent="0.25">
      <c r="A309" s="61">
        <v>44825</v>
      </c>
      <c r="B309" s="4" t="s">
        <v>1124</v>
      </c>
      <c r="C309" s="12">
        <v>1.88</v>
      </c>
      <c r="D309" s="91"/>
      <c r="E309" s="51" t="s">
        <v>15</v>
      </c>
      <c r="F309" s="24" t="s">
        <v>33</v>
      </c>
      <c r="H309" s="10">
        <f t="shared" si="26"/>
        <v>37258.065599999994</v>
      </c>
      <c r="I309" s="59">
        <f t="shared" si="27"/>
        <v>17439.945599999995</v>
      </c>
      <c r="J309" s="38" t="s">
        <v>19</v>
      </c>
      <c r="K309" s="4" t="s">
        <v>16</v>
      </c>
    </row>
    <row r="310" spans="1:11" ht="15.75" x14ac:dyDescent="0.25">
      <c r="A310" s="61">
        <v>44828</v>
      </c>
      <c r="B310" s="4" t="s">
        <v>1126</v>
      </c>
      <c r="C310" s="12">
        <v>1.66</v>
      </c>
      <c r="D310" s="91"/>
      <c r="E310" s="51" t="s">
        <v>15</v>
      </c>
      <c r="F310" s="24" t="s">
        <v>532</v>
      </c>
      <c r="H310" s="10">
        <f t="shared" si="26"/>
        <v>32898.0792</v>
      </c>
      <c r="I310" s="59">
        <f t="shared" si="27"/>
        <v>13079.959200000001</v>
      </c>
      <c r="J310" s="4" t="s">
        <v>313</v>
      </c>
      <c r="K310" s="4" t="s">
        <v>66</v>
      </c>
    </row>
    <row r="311" spans="1:11" ht="15.75" x14ac:dyDescent="0.25">
      <c r="A311" s="61">
        <v>44828</v>
      </c>
      <c r="B311" s="4" t="s">
        <v>1127</v>
      </c>
      <c r="C311" s="12">
        <v>1.54</v>
      </c>
      <c r="D311" s="91"/>
      <c r="E311" s="51" t="s">
        <v>15</v>
      </c>
      <c r="F311" s="95" t="s">
        <v>532</v>
      </c>
      <c r="H311" s="10">
        <v>0</v>
      </c>
      <c r="I311" s="59">
        <f t="shared" si="27"/>
        <v>-19818.12</v>
      </c>
      <c r="J311" s="4" t="s">
        <v>28</v>
      </c>
      <c r="K311" s="4" t="s">
        <v>66</v>
      </c>
    </row>
    <row r="312" spans="1:11" ht="15.75" x14ac:dyDescent="0.25">
      <c r="A312" s="61">
        <v>44828</v>
      </c>
      <c r="B312" s="4" t="s">
        <v>1128</v>
      </c>
      <c r="C312" s="12">
        <v>1.91</v>
      </c>
      <c r="D312" s="91"/>
      <c r="E312" s="51" t="s">
        <v>15</v>
      </c>
      <c r="F312" s="95" t="s">
        <v>33</v>
      </c>
      <c r="H312" s="10">
        <v>0</v>
      </c>
      <c r="I312" s="59">
        <f t="shared" si="27"/>
        <v>-19818.12</v>
      </c>
      <c r="J312" s="4" t="s">
        <v>28</v>
      </c>
      <c r="K312" s="4" t="s">
        <v>555</v>
      </c>
    </row>
    <row r="313" spans="1:11" ht="15.75" x14ac:dyDescent="0.25">
      <c r="A313" s="61">
        <v>44828</v>
      </c>
      <c r="B313" s="4" t="s">
        <v>1129</v>
      </c>
      <c r="C313" s="12">
        <v>1.95</v>
      </c>
      <c r="D313" s="91"/>
      <c r="E313" s="51" t="s">
        <v>15</v>
      </c>
      <c r="F313" s="24" t="s">
        <v>33</v>
      </c>
      <c r="H313" s="10">
        <f>C313*D$339</f>
        <v>38645.333999999995</v>
      </c>
      <c r="I313" s="59">
        <f t="shared" si="27"/>
        <v>18827.213999999996</v>
      </c>
      <c r="J313" s="4" t="s">
        <v>437</v>
      </c>
      <c r="K313" s="4" t="s">
        <v>58</v>
      </c>
    </row>
    <row r="314" spans="1:11" ht="15.75" x14ac:dyDescent="0.25">
      <c r="A314" s="61">
        <v>44828</v>
      </c>
      <c r="B314" s="4" t="s">
        <v>1130</v>
      </c>
      <c r="C314" s="12">
        <v>1.78</v>
      </c>
      <c r="D314" s="91"/>
      <c r="E314" s="51" t="s">
        <v>15</v>
      </c>
      <c r="F314" s="24" t="s">
        <v>532</v>
      </c>
      <c r="H314" s="10">
        <f>C314*D$339</f>
        <v>35276.253599999996</v>
      </c>
      <c r="I314" s="59">
        <f t="shared" si="27"/>
        <v>15458.133599999997</v>
      </c>
      <c r="J314" s="4" t="s">
        <v>439</v>
      </c>
      <c r="K314" s="4" t="s">
        <v>66</v>
      </c>
    </row>
    <row r="315" spans="1:11" ht="15.75" x14ac:dyDescent="0.25">
      <c r="A315" s="61">
        <v>44829</v>
      </c>
      <c r="B315" s="4" t="s">
        <v>1134</v>
      </c>
      <c r="C315" s="12">
        <v>1.78</v>
      </c>
      <c r="D315" s="91"/>
      <c r="E315" s="51" t="s">
        <v>15</v>
      </c>
      <c r="F315" s="95" t="s">
        <v>33</v>
      </c>
      <c r="H315" s="10">
        <v>0</v>
      </c>
      <c r="I315" s="59">
        <f t="shared" si="27"/>
        <v>-19818.12</v>
      </c>
      <c r="J315" s="38" t="s">
        <v>20</v>
      </c>
      <c r="K315" s="4" t="s">
        <v>16</v>
      </c>
    </row>
    <row r="316" spans="1:11" ht="15.75" x14ac:dyDescent="0.25">
      <c r="A316" s="61">
        <v>44829</v>
      </c>
      <c r="B316" s="4" t="s">
        <v>1138</v>
      </c>
      <c r="C316" s="12">
        <v>1.96</v>
      </c>
      <c r="D316" s="91"/>
      <c r="E316" s="51" t="s">
        <v>15</v>
      </c>
      <c r="F316" s="24" t="s">
        <v>33</v>
      </c>
      <c r="H316" s="10">
        <f>C316*D$339</f>
        <v>38843.515199999994</v>
      </c>
      <c r="I316" s="59">
        <f t="shared" si="27"/>
        <v>19025.395199999995</v>
      </c>
      <c r="J316" s="38" t="s">
        <v>26</v>
      </c>
      <c r="K316" s="4" t="s">
        <v>650</v>
      </c>
    </row>
    <row r="317" spans="1:11" ht="15.75" x14ac:dyDescent="0.25">
      <c r="A317" s="61">
        <v>44830</v>
      </c>
      <c r="B317" s="4" t="s">
        <v>1140</v>
      </c>
      <c r="C317" s="12">
        <v>1.52</v>
      </c>
      <c r="D317" s="91"/>
      <c r="E317" s="51" t="s">
        <v>15</v>
      </c>
      <c r="F317" s="24" t="s">
        <v>33</v>
      </c>
      <c r="H317" s="10">
        <f>C317*D$339</f>
        <v>30123.542399999998</v>
      </c>
      <c r="I317" s="59">
        <f t="shared" si="27"/>
        <v>10305.422399999999</v>
      </c>
      <c r="J317" s="38" t="s">
        <v>24</v>
      </c>
      <c r="K317" s="4" t="s">
        <v>555</v>
      </c>
    </row>
    <row r="318" spans="1:11" ht="15.75" x14ac:dyDescent="0.25">
      <c r="A318" s="61">
        <v>44830</v>
      </c>
      <c r="B318" s="4" t="s">
        <v>1141</v>
      </c>
      <c r="C318" s="12">
        <v>1.97</v>
      </c>
      <c r="D318" s="91"/>
      <c r="E318" s="51" t="s">
        <v>15</v>
      </c>
      <c r="F318" s="95" t="s">
        <v>33</v>
      </c>
      <c r="H318" s="10">
        <v>0</v>
      </c>
      <c r="I318" s="59">
        <f t="shared" ref="I318:I325" si="28">(H318-D$339)</f>
        <v>-19818.12</v>
      </c>
      <c r="J318" s="38" t="s">
        <v>20</v>
      </c>
      <c r="K318" s="4" t="s">
        <v>555</v>
      </c>
    </row>
    <row r="319" spans="1:11" ht="15.75" x14ac:dyDescent="0.25">
      <c r="A319" s="61">
        <v>44833</v>
      </c>
      <c r="B319" s="4" t="s">
        <v>1144</v>
      </c>
      <c r="C319" s="12">
        <v>2.06</v>
      </c>
      <c r="D319" s="91"/>
      <c r="E319" s="51" t="s">
        <v>15</v>
      </c>
      <c r="F319" s="95" t="s">
        <v>532</v>
      </c>
      <c r="H319" s="10">
        <v>0</v>
      </c>
      <c r="I319" s="59">
        <f t="shared" si="28"/>
        <v>-19818.12</v>
      </c>
      <c r="J319" s="38" t="s">
        <v>28</v>
      </c>
      <c r="K319" s="4" t="s">
        <v>595</v>
      </c>
    </row>
    <row r="320" spans="1:11" ht="15.75" x14ac:dyDescent="0.25">
      <c r="A320" s="79">
        <v>44782</v>
      </c>
      <c r="B320" s="80" t="s">
        <v>1028</v>
      </c>
      <c r="C320" s="33">
        <v>2.4900000000000002</v>
      </c>
      <c r="E320" s="51" t="s">
        <v>15</v>
      </c>
      <c r="F320" s="11" t="s">
        <v>532</v>
      </c>
      <c r="H320" s="10">
        <v>0</v>
      </c>
      <c r="I320" s="59">
        <f t="shared" si="28"/>
        <v>-19818.12</v>
      </c>
      <c r="J320" s="33" t="s">
        <v>20</v>
      </c>
      <c r="K320" s="81" t="s">
        <v>542</v>
      </c>
    </row>
    <row r="321" spans="1:11" ht="15.75" x14ac:dyDescent="0.25">
      <c r="A321" s="79">
        <v>44783</v>
      </c>
      <c r="B321" s="80" t="s">
        <v>1029</v>
      </c>
      <c r="C321" s="4">
        <v>2.5499999999999998</v>
      </c>
      <c r="E321" s="51" t="s">
        <v>15</v>
      </c>
      <c r="F321" s="13" t="s">
        <v>532</v>
      </c>
      <c r="H321" s="10">
        <f t="shared" ref="H321:H325" si="29">C321*D$339</f>
        <v>50536.205999999991</v>
      </c>
      <c r="I321" s="59">
        <f t="shared" si="28"/>
        <v>30718.085999999992</v>
      </c>
      <c r="J321" s="4" t="s">
        <v>312</v>
      </c>
      <c r="K321" s="81" t="s">
        <v>542</v>
      </c>
    </row>
    <row r="322" spans="1:11" ht="15.75" x14ac:dyDescent="0.25">
      <c r="A322" s="79">
        <v>44783</v>
      </c>
      <c r="B322" s="80" t="s">
        <v>1030</v>
      </c>
      <c r="C322" s="4">
        <v>2.34</v>
      </c>
      <c r="E322" s="51" t="s">
        <v>15</v>
      </c>
      <c r="F322" s="11" t="s">
        <v>532</v>
      </c>
      <c r="H322" s="10">
        <v>0</v>
      </c>
      <c r="I322" s="59">
        <f t="shared" si="28"/>
        <v>-19818.12</v>
      </c>
      <c r="J322" s="4" t="s">
        <v>29</v>
      </c>
      <c r="K322" s="81" t="s">
        <v>542</v>
      </c>
    </row>
    <row r="323" spans="1:11" ht="15.75" x14ac:dyDescent="0.25">
      <c r="A323" s="79">
        <v>44783</v>
      </c>
      <c r="B323" s="80" t="s">
        <v>1031</v>
      </c>
      <c r="C323" s="4">
        <v>2.25</v>
      </c>
      <c r="E323" s="51" t="s">
        <v>15</v>
      </c>
      <c r="F323" s="13" t="s">
        <v>532</v>
      </c>
      <c r="H323" s="10">
        <f t="shared" si="29"/>
        <v>44590.77</v>
      </c>
      <c r="I323" s="59">
        <f t="shared" si="28"/>
        <v>24772.649999999998</v>
      </c>
      <c r="J323" s="4" t="s">
        <v>25</v>
      </c>
      <c r="K323" s="81" t="s">
        <v>542</v>
      </c>
    </row>
    <row r="324" spans="1:11" ht="15.75" x14ac:dyDescent="0.25">
      <c r="A324" s="79">
        <v>44787</v>
      </c>
      <c r="B324" s="80" t="s">
        <v>1033</v>
      </c>
      <c r="C324" s="33">
        <v>2.68</v>
      </c>
      <c r="E324" s="51" t="s">
        <v>15</v>
      </c>
      <c r="F324" s="13" t="s">
        <v>532</v>
      </c>
      <c r="H324" s="10">
        <f t="shared" si="29"/>
        <v>53112.561600000001</v>
      </c>
      <c r="I324" s="59">
        <f t="shared" si="28"/>
        <v>33294.441600000006</v>
      </c>
      <c r="J324" s="4" t="s">
        <v>25</v>
      </c>
      <c r="K324" s="81" t="s">
        <v>542</v>
      </c>
    </row>
    <row r="325" spans="1:11" ht="15.75" x14ac:dyDescent="0.25">
      <c r="A325" s="79">
        <v>44792</v>
      </c>
      <c r="B325" s="80" t="s">
        <v>1034</v>
      </c>
      <c r="C325" s="33">
        <v>2.44</v>
      </c>
      <c r="E325" s="51" t="s">
        <v>15</v>
      </c>
      <c r="F325" s="13" t="s">
        <v>532</v>
      </c>
      <c r="H325" s="10">
        <f t="shared" si="29"/>
        <v>48356.212799999994</v>
      </c>
      <c r="I325" s="59">
        <f t="shared" si="28"/>
        <v>28538.092799999995</v>
      </c>
      <c r="J325" s="4" t="s">
        <v>19</v>
      </c>
      <c r="K325" s="81" t="s">
        <v>542</v>
      </c>
    </row>
    <row r="326" spans="1:11" ht="15.75" thickBot="1" x14ac:dyDescent="0.3">
      <c r="I326" s="59"/>
    </row>
    <row r="327" spans="1:11" ht="19.5" thickTop="1" thickBot="1" x14ac:dyDescent="0.3">
      <c r="B327" s="4" t="s">
        <v>35</v>
      </c>
      <c r="D327" s="26">
        <f>COUNT(C2:C325)</f>
        <v>309</v>
      </c>
      <c r="E327" s="38"/>
      <c r="F327" s="62" t="s">
        <v>1014</v>
      </c>
      <c r="G327" s="72"/>
      <c r="H327" s="73"/>
    </row>
    <row r="328" spans="1:11" ht="16.5" thickTop="1" thickBot="1" x14ac:dyDescent="0.3">
      <c r="B328" s="4" t="s">
        <v>36</v>
      </c>
      <c r="D328" s="11">
        <v>82</v>
      </c>
      <c r="E328" s="38"/>
      <c r="F328" s="63" t="s">
        <v>1015</v>
      </c>
      <c r="G328" s="63" t="s">
        <v>12</v>
      </c>
      <c r="H328" s="64" t="s">
        <v>1016</v>
      </c>
      <c r="I328" s="65" t="s">
        <v>1017</v>
      </c>
    </row>
    <row r="329" spans="1:11" ht="16.5" thickTop="1" thickBot="1" x14ac:dyDescent="0.3">
      <c r="B329" s="4" t="s">
        <v>37</v>
      </c>
      <c r="D329" s="13">
        <f>D327-D328</f>
        <v>227</v>
      </c>
      <c r="E329" s="38"/>
      <c r="F329" s="66">
        <f>COUNTIF(K$2:$K$325,G329)</f>
        <v>27</v>
      </c>
      <c r="G329" s="67" t="s">
        <v>60</v>
      </c>
      <c r="H329" s="68">
        <f>SUMIFS($I$2:$I$325,$K$2:$K$325,G329)</f>
        <v>173210.36880000005</v>
      </c>
      <c r="I329" s="65">
        <f t="shared" ref="I329:I351" si="30">H329/D$336*100</f>
        <v>34.960000000000015</v>
      </c>
    </row>
    <row r="330" spans="1:11" ht="16.5" thickTop="1" thickBot="1" x14ac:dyDescent="0.3">
      <c r="B330" s="4" t="s">
        <v>38</v>
      </c>
      <c r="D330" s="4">
        <f>D329/D327*100</f>
        <v>73.462783171521039</v>
      </c>
      <c r="E330" s="38"/>
      <c r="F330" s="66">
        <f>COUNTIF(K$2:$K$325,G330)</f>
        <v>23</v>
      </c>
      <c r="G330" s="66" t="s">
        <v>58</v>
      </c>
      <c r="H330" s="68">
        <f t="shared" ref="H330:H351" si="31">SUMIFS($I$2:$I$325,$K$2:$K$325,G330)</f>
        <v>198973.92479999998</v>
      </c>
      <c r="I330" s="65">
        <f t="shared" si="30"/>
        <v>40.159999999999997</v>
      </c>
    </row>
    <row r="331" spans="1:11" ht="16.5" thickTop="1" thickBot="1" x14ac:dyDescent="0.3">
      <c r="B331" s="4" t="s">
        <v>39</v>
      </c>
      <c r="D331" s="4">
        <f>1/D332*100</f>
        <v>52.246250612921244</v>
      </c>
      <c r="E331" s="38"/>
      <c r="F331" s="66">
        <f>COUNTIF(K$2:$K$325,G331)</f>
        <v>6</v>
      </c>
      <c r="G331" s="66" t="s">
        <v>98</v>
      </c>
      <c r="H331" s="68">
        <f t="shared" si="31"/>
        <v>73723.406399999993</v>
      </c>
      <c r="I331" s="65">
        <f t="shared" si="30"/>
        <v>14.879999999999999</v>
      </c>
    </row>
    <row r="332" spans="1:11" ht="16.5" thickTop="1" thickBot="1" x14ac:dyDescent="0.3">
      <c r="B332" s="4" t="s">
        <v>40</v>
      </c>
      <c r="D332" s="4">
        <f>SUM(C2:C325)/D327</f>
        <v>1.9140129449838181</v>
      </c>
      <c r="E332" s="38"/>
      <c r="F332" s="66">
        <f>COUNTIF(K$2:$K$325,G332)</f>
        <v>32</v>
      </c>
      <c r="G332" s="66" t="s">
        <v>52</v>
      </c>
      <c r="H332" s="68">
        <f t="shared" si="31"/>
        <v>102261.49920000003</v>
      </c>
      <c r="I332" s="65">
        <f t="shared" si="30"/>
        <v>20.640000000000008</v>
      </c>
    </row>
    <row r="333" spans="1:11" ht="16.5" thickTop="1" thickBot="1" x14ac:dyDescent="0.3">
      <c r="B333" s="4" t="s">
        <v>41</v>
      </c>
      <c r="D333" s="13">
        <f>D330-D331</f>
        <v>21.216532558599795</v>
      </c>
      <c r="E333" s="38"/>
      <c r="F333" s="66">
        <f>COUNTIF(K$2:$K$325,G333)</f>
        <v>5</v>
      </c>
      <c r="G333" s="4" t="s">
        <v>56</v>
      </c>
      <c r="H333" s="68">
        <f t="shared" si="31"/>
        <v>-39636.239999999998</v>
      </c>
      <c r="I333" s="65">
        <f t="shared" si="30"/>
        <v>-8</v>
      </c>
    </row>
    <row r="334" spans="1:11" ht="16.5" thickTop="1" thickBot="1" x14ac:dyDescent="0.3">
      <c r="B334" s="4" t="s">
        <v>42</v>
      </c>
      <c r="D334" s="13">
        <f>D341/1</f>
        <v>311.41999999999894</v>
      </c>
      <c r="E334" s="38"/>
      <c r="F334" s="66">
        <f>COUNTIF(K$2:$K$325,G334)</f>
        <v>38</v>
      </c>
      <c r="G334" s="66" t="s">
        <v>595</v>
      </c>
      <c r="H334" s="68">
        <f t="shared" si="31"/>
        <v>278543.67659999995</v>
      </c>
      <c r="I334" s="65">
        <f t="shared" si="30"/>
        <v>56.219999999999992</v>
      </c>
    </row>
    <row r="335" spans="1:11" ht="16.5" thickTop="1" thickBot="1" x14ac:dyDescent="0.3">
      <c r="D335" s="13"/>
      <c r="E335" s="38"/>
      <c r="F335" s="66">
        <f>COUNTIF(K$2:$K$325,G335)</f>
        <v>18</v>
      </c>
      <c r="G335" s="66" t="s">
        <v>66</v>
      </c>
      <c r="H335" s="68">
        <f t="shared" si="31"/>
        <v>105333.30780000001</v>
      </c>
      <c r="I335" s="65">
        <f t="shared" si="30"/>
        <v>21.26</v>
      </c>
    </row>
    <row r="336" spans="1:11" ht="20.25" thickTop="1" thickBot="1" x14ac:dyDescent="0.35">
      <c r="B336" s="4" t="s">
        <v>1018</v>
      </c>
      <c r="D336" s="16">
        <v>495453</v>
      </c>
      <c r="E336" s="38"/>
      <c r="F336" s="66">
        <f>COUNTIF(K$2:$K$325,G336)</f>
        <v>12</v>
      </c>
      <c r="G336" s="66" t="s">
        <v>702</v>
      </c>
      <c r="H336" s="68">
        <f t="shared" si="31"/>
        <v>77290.667999999991</v>
      </c>
      <c r="I336" s="65">
        <f t="shared" si="30"/>
        <v>15.599999999999998</v>
      </c>
    </row>
    <row r="337" spans="2:9" ht="16.5" thickTop="1" thickBot="1" x14ac:dyDescent="0.3">
      <c r="B337" s="4" t="s">
        <v>45</v>
      </c>
      <c r="D337" s="10">
        <f>D336/100</f>
        <v>4954.53</v>
      </c>
      <c r="E337" s="38"/>
      <c r="F337" s="66">
        <f>COUNTIF(K$2:$K$325,G337)</f>
        <v>23</v>
      </c>
      <c r="G337" s="66" t="s">
        <v>119</v>
      </c>
      <c r="H337" s="68">
        <f t="shared" si="31"/>
        <v>44788.95120000004</v>
      </c>
      <c r="I337" s="65">
        <f t="shared" si="30"/>
        <v>9.040000000000008</v>
      </c>
    </row>
    <row r="338" spans="2:9" ht="16.5" thickTop="1" thickBot="1" x14ac:dyDescent="0.3">
      <c r="B338" s="4" t="s">
        <v>1019</v>
      </c>
      <c r="D338" s="10">
        <f>D337*4</f>
        <v>19818.12</v>
      </c>
      <c r="E338" s="38"/>
      <c r="F338" s="66">
        <f>COUNTIF(K$2:$K$325,G338)</f>
        <v>6</v>
      </c>
      <c r="G338" s="66" t="s">
        <v>222</v>
      </c>
      <c r="H338" s="68">
        <f t="shared" si="31"/>
        <v>57274.366799999989</v>
      </c>
      <c r="I338" s="65">
        <f t="shared" si="30"/>
        <v>11.559999999999999</v>
      </c>
    </row>
    <row r="339" spans="2:9" ht="16.5" thickTop="1" thickBot="1" x14ac:dyDescent="0.3">
      <c r="B339" s="4" t="s">
        <v>1020</v>
      </c>
      <c r="D339" s="69">
        <f>D337*4</f>
        <v>19818.12</v>
      </c>
      <c r="E339" s="38"/>
      <c r="F339" s="66">
        <f>COUNTIF(K$2:$K$325,G339)</f>
        <v>3</v>
      </c>
      <c r="G339" s="67" t="s">
        <v>235</v>
      </c>
      <c r="H339" s="68">
        <f t="shared" si="31"/>
        <v>37654.427999999993</v>
      </c>
      <c r="I339" s="65">
        <f t="shared" si="30"/>
        <v>7.5999999999999988</v>
      </c>
    </row>
    <row r="340" spans="2:9" ht="16.5" thickTop="1" thickBot="1" x14ac:dyDescent="0.3">
      <c r="B340" s="4" t="s">
        <v>46</v>
      </c>
      <c r="D340" s="10">
        <f>SUM(I2:I325)</f>
        <v>1542939.7325999949</v>
      </c>
      <c r="E340" s="38"/>
      <c r="F340" s="66">
        <f>COUNTIF(K$2:$K$325,G340)</f>
        <v>0</v>
      </c>
      <c r="G340" s="38"/>
      <c r="H340" s="68">
        <f t="shared" si="31"/>
        <v>0</v>
      </c>
      <c r="I340" s="65">
        <f t="shared" si="30"/>
        <v>0</v>
      </c>
    </row>
    <row r="341" spans="2:9" ht="16.5" thickTop="1" thickBot="1" x14ac:dyDescent="0.3">
      <c r="B341" s="71" t="s">
        <v>47</v>
      </c>
      <c r="D341" s="4">
        <f>D340/D336*100</f>
        <v>311.41999999999894</v>
      </c>
      <c r="E341" s="38"/>
      <c r="F341" s="66">
        <f>COUNTIF(K$2:$K$325,G341)</f>
        <v>0</v>
      </c>
      <c r="G341" s="70" t="s">
        <v>536</v>
      </c>
      <c r="H341" s="68">
        <f t="shared" si="31"/>
        <v>0</v>
      </c>
      <c r="I341" s="65">
        <f t="shared" si="30"/>
        <v>0</v>
      </c>
    </row>
    <row r="342" spans="2:9" ht="16.5" thickTop="1" thickBot="1" x14ac:dyDescent="0.3">
      <c r="D342" s="10">
        <f>D341/6</f>
        <v>51.903333333333158</v>
      </c>
      <c r="E342" s="38"/>
      <c r="F342" s="66">
        <f>COUNTIF(K$2:$K$325,G342)</f>
        <v>23</v>
      </c>
      <c r="G342" s="70" t="s">
        <v>54</v>
      </c>
      <c r="H342" s="68">
        <f t="shared" si="31"/>
        <v>132781.40399999998</v>
      </c>
      <c r="I342" s="65">
        <f t="shared" si="30"/>
        <v>26.799999999999997</v>
      </c>
    </row>
    <row r="343" spans="2:9" ht="16.5" thickTop="1" thickBot="1" x14ac:dyDescent="0.3">
      <c r="D343" s="10"/>
      <c r="E343" s="38"/>
      <c r="F343" s="66">
        <f>COUNTIF(K$2:$K$325,G343)</f>
        <v>23</v>
      </c>
      <c r="G343" s="89" t="s">
        <v>788</v>
      </c>
      <c r="H343" s="68">
        <f t="shared" si="31"/>
        <v>-73525.225200000001</v>
      </c>
      <c r="I343" s="65">
        <f t="shared" si="30"/>
        <v>-14.84</v>
      </c>
    </row>
    <row r="344" spans="2:9" ht="16.5" thickTop="1" thickBot="1" x14ac:dyDescent="0.3">
      <c r="F344" s="66">
        <f>COUNTIF(K$2:$K$325,G344)</f>
        <v>0</v>
      </c>
      <c r="G344" s="70" t="s">
        <v>671</v>
      </c>
      <c r="H344" s="68">
        <f t="shared" si="31"/>
        <v>0</v>
      </c>
      <c r="I344" s="65">
        <f t="shared" si="30"/>
        <v>0</v>
      </c>
    </row>
    <row r="345" spans="2:9" ht="16.5" thickTop="1" thickBot="1" x14ac:dyDescent="0.3">
      <c r="F345" s="66">
        <f>COUNTIF(K$2:$K$325,G345)</f>
        <v>7</v>
      </c>
      <c r="G345" s="89" t="s">
        <v>650</v>
      </c>
      <c r="H345" s="68">
        <f t="shared" si="31"/>
        <v>7332.7043999999914</v>
      </c>
      <c r="I345" s="65">
        <f t="shared" si="30"/>
        <v>1.4799999999999984</v>
      </c>
    </row>
    <row r="346" spans="2:9" ht="16.5" thickTop="1" thickBot="1" x14ac:dyDescent="0.3">
      <c r="F346" s="66">
        <f>COUNTIF(K$2:$K$325,G346)</f>
        <v>17</v>
      </c>
      <c r="G346" s="90" t="s">
        <v>17</v>
      </c>
      <c r="H346" s="68">
        <f t="shared" si="31"/>
        <v>-3.637978807091713E-12</v>
      </c>
      <c r="I346" s="65">
        <f t="shared" si="30"/>
        <v>-7.3427324228367019E-16</v>
      </c>
    </row>
    <row r="347" spans="2:9" ht="16.5" thickTop="1" thickBot="1" x14ac:dyDescent="0.3">
      <c r="F347" s="66">
        <f>COUNTIF(K$2:$K$325,G347)</f>
        <v>16</v>
      </c>
      <c r="G347" s="4" t="s">
        <v>16</v>
      </c>
      <c r="H347" s="68">
        <f t="shared" si="31"/>
        <v>39636.240000000005</v>
      </c>
      <c r="I347" s="65">
        <f t="shared" si="30"/>
        <v>8.0000000000000018</v>
      </c>
    </row>
    <row r="348" spans="2:9" ht="16.5" thickTop="1" thickBot="1" x14ac:dyDescent="0.3">
      <c r="F348" s="66">
        <f>COUNTIF(K$2:$K$325,G348)</f>
        <v>11</v>
      </c>
      <c r="G348" s="96" t="s">
        <v>555</v>
      </c>
      <c r="H348" s="68">
        <f t="shared" si="31"/>
        <v>-40825.3272</v>
      </c>
      <c r="I348" s="65">
        <f t="shared" si="30"/>
        <v>-8.24</v>
      </c>
    </row>
    <row r="349" spans="2:9" ht="16.5" thickTop="1" thickBot="1" x14ac:dyDescent="0.3">
      <c r="F349" s="66">
        <f>COUNTIF(K$2:$K$325,G349)</f>
        <v>2</v>
      </c>
      <c r="G349" s="66" t="s">
        <v>89</v>
      </c>
      <c r="H349" s="68">
        <f t="shared" si="31"/>
        <v>-8323.6103999999978</v>
      </c>
      <c r="I349" s="65">
        <f t="shared" si="30"/>
        <v>-1.6799999999999995</v>
      </c>
    </row>
    <row r="350" spans="2:9" ht="16.5" thickTop="1" thickBot="1" x14ac:dyDescent="0.3">
      <c r="F350" s="66">
        <f>COUNTIF(K$2:$K$325,G350)</f>
        <v>31</v>
      </c>
      <c r="G350" s="66" t="s">
        <v>542</v>
      </c>
      <c r="H350" s="68">
        <f t="shared" si="31"/>
        <v>362968.86780000007</v>
      </c>
      <c r="I350" s="65">
        <f t="shared" si="30"/>
        <v>73.260000000000019</v>
      </c>
    </row>
    <row r="351" spans="2:9" ht="16.5" thickTop="1" thickBot="1" x14ac:dyDescent="0.3">
      <c r="F351" s="66">
        <f>COUNTIF(K$2:$K$325,G351)</f>
        <v>0</v>
      </c>
      <c r="H351" s="68">
        <f t="shared" si="31"/>
        <v>0</v>
      </c>
      <c r="I351" s="65">
        <f t="shared" si="30"/>
        <v>0</v>
      </c>
    </row>
    <row r="352" spans="2:9" ht="15.75" thickTop="1" x14ac:dyDescent="0.25">
      <c r="F352" s="4">
        <f>SUM(F329:F351)</f>
        <v>323</v>
      </c>
    </row>
  </sheetData>
  <conditionalFormatting sqref="H329:H351">
    <cfRule type="cellIs" dxfId="58" priority="39" operator="greaterThan">
      <formula>0</formula>
    </cfRule>
    <cfRule type="cellIs" dxfId="57" priority="40" operator="lessThan">
      <formula>0</formula>
    </cfRule>
  </conditionalFormatting>
  <conditionalFormatting sqref="I2:I150 I163:I326">
    <cfRule type="cellIs" dxfId="56" priority="37" operator="lessThan">
      <formula>0</formula>
    </cfRule>
    <cfRule type="cellIs" dxfId="55" priority="38" operator="greaterThan">
      <formula>0</formula>
    </cfRule>
  </conditionalFormatting>
  <conditionalFormatting sqref="I151:I153">
    <cfRule type="cellIs" dxfId="54" priority="27" operator="lessThan">
      <formula>0</formula>
    </cfRule>
    <cfRule type="cellIs" dxfId="53" priority="28" operator="greaterThan">
      <formula>0</formula>
    </cfRule>
  </conditionalFormatting>
  <conditionalFormatting sqref="I154">
    <cfRule type="cellIs" dxfId="52" priority="25" operator="lessThan">
      <formula>0</formula>
    </cfRule>
    <cfRule type="cellIs" dxfId="51" priority="26" operator="greaterThan">
      <formula>0</formula>
    </cfRule>
  </conditionalFormatting>
  <conditionalFormatting sqref="I155:I156">
    <cfRule type="cellIs" dxfId="50" priority="23" operator="lessThan">
      <formula>0</formula>
    </cfRule>
    <cfRule type="cellIs" dxfId="49" priority="24" operator="greaterThan">
      <formula>0</formula>
    </cfRule>
  </conditionalFormatting>
  <conditionalFormatting sqref="I157">
    <cfRule type="cellIs" dxfId="48" priority="21" operator="lessThan">
      <formula>0</formula>
    </cfRule>
    <cfRule type="cellIs" dxfId="47" priority="22" operator="greaterThan">
      <formula>0</formula>
    </cfRule>
  </conditionalFormatting>
  <conditionalFormatting sqref="I158:I160">
    <cfRule type="cellIs" dxfId="46" priority="19" operator="lessThan">
      <formula>0</formula>
    </cfRule>
    <cfRule type="cellIs" dxfId="45" priority="20" operator="greaterThan">
      <formula>0</formula>
    </cfRule>
  </conditionalFormatting>
  <conditionalFormatting sqref="I161:I162">
    <cfRule type="cellIs" dxfId="44" priority="17" operator="lessThan">
      <formula>0</formula>
    </cfRule>
    <cfRule type="cellIs" dxfId="43" priority="1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1281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7" t="s">
        <v>1281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1282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7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7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8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949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97" workbookViewId="0">
      <selection activeCell="N119" sqref="N119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945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946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947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948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2.33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14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4" workbookViewId="0">
      <selection activeCell="B48" sqref="B48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F2-D$34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3">
        <v>2.4500000000000002</v>
      </c>
      <c r="D3" s="77" t="s">
        <v>15</v>
      </c>
      <c r="E3" s="84" t="s">
        <v>532</v>
      </c>
      <c r="F3" s="85">
        <f>C3*D$34</f>
        <v>2450</v>
      </c>
      <c r="G3" s="85">
        <f>(F3-D$34)</f>
        <v>1450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3">
        <v>2.1800000000000002</v>
      </c>
      <c r="D4" s="77" t="s">
        <v>15</v>
      </c>
      <c r="E4" s="84" t="s">
        <v>532</v>
      </c>
      <c r="F4" s="85">
        <f>C4*D$34</f>
        <v>2180</v>
      </c>
      <c r="G4" s="59">
        <f>(F4-D$34)/2</f>
        <v>590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1.71</v>
      </c>
      <c r="D5" s="51" t="s">
        <v>15</v>
      </c>
      <c r="E5" s="13" t="s">
        <v>532</v>
      </c>
      <c r="F5" s="59">
        <f>C5*D$34</f>
        <v>1710</v>
      </c>
      <c r="G5" s="59">
        <f>(F5-D$34)/2</f>
        <v>355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3">
        <v>1.9</v>
      </c>
      <c r="D6" s="77" t="s">
        <v>15</v>
      </c>
      <c r="E6" s="84" t="s">
        <v>532</v>
      </c>
      <c r="F6" s="85">
        <f>C6*D$34</f>
        <v>1900</v>
      </c>
      <c r="G6" s="59">
        <f>(F6-D$34)</f>
        <v>900</v>
      </c>
      <c r="H6" s="83" t="s">
        <v>1021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F7-D$34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D8" s="51" t="s">
        <v>15</v>
      </c>
      <c r="E8" s="42" t="s">
        <v>34</v>
      </c>
      <c r="F8" s="59">
        <f>C8*D$34</f>
        <v>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2.39</v>
      </c>
      <c r="D9" s="51" t="s">
        <v>15</v>
      </c>
      <c r="E9" s="11" t="s">
        <v>532</v>
      </c>
      <c r="F9" s="59"/>
      <c r="G9" s="59">
        <f>F9-D$34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C10*D$34</f>
        <v>2000</v>
      </c>
      <c r="G10" s="59">
        <f>F10-D$34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1.88</v>
      </c>
      <c r="D11" s="51" t="s">
        <v>15</v>
      </c>
      <c r="E11" s="13" t="s">
        <v>532</v>
      </c>
      <c r="F11" s="59">
        <f>C11*D$34</f>
        <v>1880</v>
      </c>
      <c r="G11" s="59">
        <f>F11-D$34</f>
        <v>880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1.91</v>
      </c>
      <c r="D12" s="51" t="s">
        <v>15</v>
      </c>
      <c r="E12" s="11" t="s">
        <v>532</v>
      </c>
      <c r="F12" s="59">
        <v>0</v>
      </c>
      <c r="G12" s="59">
        <f>F12-D$34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1.98</v>
      </c>
      <c r="D13" s="51" t="s">
        <v>15</v>
      </c>
      <c r="E13" s="13" t="s">
        <v>532</v>
      </c>
      <c r="F13" s="59">
        <f t="shared" ref="F13:F19" si="0">C13*D$34</f>
        <v>1980</v>
      </c>
      <c r="G13" s="59">
        <f>(F13-D$34)</f>
        <v>980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1.7</v>
      </c>
      <c r="D14" s="51" t="s">
        <v>15</v>
      </c>
      <c r="E14" s="13" t="s">
        <v>532</v>
      </c>
      <c r="F14" s="59">
        <f t="shared" si="0"/>
        <v>1700</v>
      </c>
      <c r="G14" s="59">
        <f>(F14-D$34)/2</f>
        <v>350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2.63</v>
      </c>
      <c r="D15" s="51" t="s">
        <v>15</v>
      </c>
      <c r="E15" s="13" t="s">
        <v>532</v>
      </c>
      <c r="F15" s="59">
        <f t="shared" si="0"/>
        <v>2630</v>
      </c>
      <c r="G15" s="59">
        <f>F15-D$34</f>
        <v>1630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2.0499999999999998</v>
      </c>
      <c r="D16" s="51" t="s">
        <v>15</v>
      </c>
      <c r="E16" s="13" t="s">
        <v>532</v>
      </c>
      <c r="F16" s="59">
        <f t="shared" si="0"/>
        <v>2050</v>
      </c>
      <c r="G16" s="59">
        <f>F16-D$34</f>
        <v>1050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1.96</v>
      </c>
      <c r="D17" s="51" t="s">
        <v>15</v>
      </c>
      <c r="E17" s="13" t="s">
        <v>532</v>
      </c>
      <c r="F17" s="59">
        <f t="shared" si="0"/>
        <v>1960</v>
      </c>
      <c r="G17" s="59">
        <f>(F17-D$34)/2</f>
        <v>480</v>
      </c>
      <c r="H17" s="33" t="s">
        <v>21</v>
      </c>
      <c r="I17" s="38" t="s">
        <v>595</v>
      </c>
    </row>
    <row r="18" spans="1:9" ht="15.75" x14ac:dyDescent="0.25">
      <c r="A18" s="6">
        <v>44739</v>
      </c>
      <c r="B18" s="81" t="s">
        <v>756</v>
      </c>
      <c r="C18" s="33">
        <v>2.74</v>
      </c>
      <c r="D18" s="51" t="s">
        <v>15</v>
      </c>
      <c r="E18" s="13" t="s">
        <v>532</v>
      </c>
      <c r="F18" s="59">
        <f t="shared" si="0"/>
        <v>2740</v>
      </c>
      <c r="G18" s="59">
        <f>(F18-D$34)</f>
        <v>1740</v>
      </c>
      <c r="H18" s="33" t="s">
        <v>25</v>
      </c>
      <c r="I18" s="4" t="s">
        <v>628</v>
      </c>
    </row>
    <row r="19" spans="1:9" ht="15.75" x14ac:dyDescent="0.25">
      <c r="A19" s="6">
        <v>44741</v>
      </c>
      <c r="B19" s="81" t="s">
        <v>759</v>
      </c>
      <c r="C19" s="33">
        <v>2.4</v>
      </c>
      <c r="D19" s="51" t="s">
        <v>15</v>
      </c>
      <c r="E19" s="13" t="s">
        <v>532</v>
      </c>
      <c r="F19" s="59">
        <f t="shared" si="0"/>
        <v>2400</v>
      </c>
      <c r="G19" s="59">
        <f>(F19-D$34)/2</f>
        <v>700</v>
      </c>
      <c r="H19" s="33" t="s">
        <v>21</v>
      </c>
      <c r="I19" s="4" t="s">
        <v>628</v>
      </c>
    </row>
    <row r="23" spans="1:9" x14ac:dyDescent="0.25">
      <c r="B23" s="4" t="s">
        <v>35</v>
      </c>
      <c r="C23" s="4"/>
      <c r="D23" s="26">
        <f>COUNT(C2:C19)</f>
        <v>17</v>
      </c>
    </row>
    <row r="24" spans="1:9" x14ac:dyDescent="0.25">
      <c r="B24" s="4" t="s">
        <v>36</v>
      </c>
      <c r="C24" s="4"/>
      <c r="D24" s="11">
        <v>4</v>
      </c>
    </row>
    <row r="25" spans="1:9" x14ac:dyDescent="0.25">
      <c r="B25" s="4" t="s">
        <v>37</v>
      </c>
      <c r="C25" s="4"/>
      <c r="D25" s="13">
        <f>D23-D24</f>
        <v>13</v>
      </c>
    </row>
    <row r="26" spans="1:9" x14ac:dyDescent="0.25">
      <c r="B26" s="4" t="s">
        <v>38</v>
      </c>
      <c r="C26" s="4"/>
      <c r="D26" s="4">
        <f>D25/D23*100</f>
        <v>76.470588235294116</v>
      </c>
    </row>
    <row r="27" spans="1:9" x14ac:dyDescent="0.25">
      <c r="B27" s="4" t="s">
        <v>39</v>
      </c>
      <c r="C27" s="4"/>
      <c r="D27" s="4">
        <f>1/D28*100</f>
        <v>47.472772968444573</v>
      </c>
    </row>
    <row r="28" spans="1:9" x14ac:dyDescent="0.25">
      <c r="B28" s="4" t="s">
        <v>40</v>
      </c>
      <c r="C28" s="4"/>
      <c r="D28" s="4">
        <f>SUM(C2:C19)/D23</f>
        <v>2.1064705882352941</v>
      </c>
    </row>
    <row r="29" spans="1:9" x14ac:dyDescent="0.25">
      <c r="B29" s="4" t="s">
        <v>41</v>
      </c>
      <c r="C29" s="4"/>
      <c r="D29" s="13">
        <f>D26-D27</f>
        <v>28.997815266849543</v>
      </c>
    </row>
    <row r="30" spans="1:9" x14ac:dyDescent="0.25">
      <c r="B30" s="4" t="s">
        <v>42</v>
      </c>
      <c r="C30" s="4"/>
      <c r="D30" s="13">
        <f>D29/1</f>
        <v>28.997815266849543</v>
      </c>
    </row>
    <row r="31" spans="1:9" ht="18.75" x14ac:dyDescent="0.3">
      <c r="B31" s="14" t="s">
        <v>43</v>
      </c>
      <c r="C31" s="4"/>
      <c r="D31" s="15">
        <v>25000</v>
      </c>
    </row>
    <row r="32" spans="1:9" ht="18.75" x14ac:dyDescent="0.3">
      <c r="B32" s="4" t="s">
        <v>44</v>
      </c>
      <c r="C32" s="4"/>
      <c r="D32" s="16">
        <v>25000</v>
      </c>
    </row>
    <row r="33" spans="2:4" x14ac:dyDescent="0.25">
      <c r="B33" s="4" t="s">
        <v>45</v>
      </c>
      <c r="C33" s="4"/>
      <c r="D33" s="10">
        <f>D32/100</f>
        <v>250</v>
      </c>
    </row>
    <row r="34" spans="2:4" x14ac:dyDescent="0.25">
      <c r="B34" s="17" t="s">
        <v>949</v>
      </c>
      <c r="C34" s="4"/>
      <c r="D34" s="18">
        <f>D33*4</f>
        <v>1000</v>
      </c>
    </row>
    <row r="35" spans="2:4" x14ac:dyDescent="0.25">
      <c r="B35" s="4" t="s">
        <v>46</v>
      </c>
      <c r="C35" s="4"/>
      <c r="D35" s="25">
        <f>SUM(G2:G19)</f>
        <v>8105</v>
      </c>
    </row>
    <row r="36" spans="2:4" x14ac:dyDescent="0.25">
      <c r="B36" s="19" t="s">
        <v>47</v>
      </c>
      <c r="C36" s="4"/>
      <c r="D36" s="38">
        <f>D35/D31*100</f>
        <v>32.42</v>
      </c>
    </row>
  </sheetData>
  <conditionalFormatting sqref="G2:G19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882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771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772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773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774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775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776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777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778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779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881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780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781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782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783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784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785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786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787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788</v>
      </c>
    </row>
    <row r="22" spans="1:14" x14ac:dyDescent="0.25">
      <c r="A22" s="6">
        <v>44744</v>
      </c>
      <c r="B22" t="s">
        <v>789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880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790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791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792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793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879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794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878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795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796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797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798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799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800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801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802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803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804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805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806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807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808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809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810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811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812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813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814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877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815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816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788</v>
      </c>
    </row>
    <row r="54" spans="1:14" x14ac:dyDescent="0.25">
      <c r="A54" s="6">
        <v>44751</v>
      </c>
      <c r="B54" t="s">
        <v>817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818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819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820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821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876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822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823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824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825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826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827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828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829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830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831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832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833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834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788</v>
      </c>
    </row>
    <row r="73" spans="1:14" x14ac:dyDescent="0.25">
      <c r="A73" s="6">
        <v>44752</v>
      </c>
      <c r="B73" t="s">
        <v>835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836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837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875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838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839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840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841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842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843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844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845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874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846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847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848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849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850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851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873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852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853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854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855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856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857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858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859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860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861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862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863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864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865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866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788</v>
      </c>
    </row>
    <row r="108" spans="1:14" x14ac:dyDescent="0.25">
      <c r="A108" s="6">
        <v>44762</v>
      </c>
      <c r="B108" t="s">
        <v>867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868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869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870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871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872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883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884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885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886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887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1013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888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889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890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1024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891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892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893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894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895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896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6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897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898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788</v>
      </c>
    </row>
    <row r="132" spans="1:14" x14ac:dyDescent="0.25">
      <c r="A132" s="6">
        <v>44767</v>
      </c>
      <c r="B132" s="48" t="s">
        <v>899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788</v>
      </c>
    </row>
    <row r="133" spans="1:14" x14ac:dyDescent="0.25">
      <c r="A133" s="6">
        <v>44768</v>
      </c>
      <c r="B133" t="s">
        <v>900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902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788</v>
      </c>
    </row>
    <row r="137" spans="1:14" x14ac:dyDescent="0.25">
      <c r="A137" s="6">
        <v>44772</v>
      </c>
      <c r="B137" t="s">
        <v>1025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903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904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905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906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907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908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909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910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911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912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1026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913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914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915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916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1027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917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918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919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920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921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1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3" workbookViewId="0">
      <selection activeCell="D57" sqref="D57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782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794</v>
      </c>
      <c r="C3" s="33">
        <v>1.53</v>
      </c>
      <c r="D3" s="51" t="s">
        <v>15</v>
      </c>
      <c r="E3" s="13" t="s">
        <v>532</v>
      </c>
      <c r="F3" s="59">
        <f>C3*D$47</f>
        <v>1530</v>
      </c>
      <c r="G3" s="59">
        <f>(F3-D$47)/2</f>
        <v>265</v>
      </c>
      <c r="H3" s="33" t="s">
        <v>23</v>
      </c>
      <c r="I3" s="37" t="s">
        <v>595</v>
      </c>
    </row>
    <row r="4" spans="1:10" ht="15.75" x14ac:dyDescent="0.25">
      <c r="A4" s="6">
        <v>44746</v>
      </c>
      <c r="B4" t="s">
        <v>799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808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830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820</v>
      </c>
      <c r="C7" s="33">
        <v>1.88</v>
      </c>
      <c r="D7" s="51" t="s">
        <v>15</v>
      </c>
      <c r="E7" s="11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827</v>
      </c>
      <c r="C8" s="33">
        <v>2.0299999999999998</v>
      </c>
      <c r="D8" s="51" t="s">
        <v>15</v>
      </c>
      <c r="E8" s="13" t="s">
        <v>532</v>
      </c>
      <c r="F8" s="59">
        <f>C8*D$47</f>
        <v>2029.9999999999998</v>
      </c>
      <c r="G8" s="59">
        <f t="shared" si="0"/>
        <v>1029.9999999999998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828</v>
      </c>
      <c r="C9" s="33">
        <v>1.88</v>
      </c>
      <c r="D9" s="51" t="s">
        <v>15</v>
      </c>
      <c r="E9" s="11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833</v>
      </c>
      <c r="C10" s="33">
        <v>1.9</v>
      </c>
      <c r="D10" s="51" t="s">
        <v>15</v>
      </c>
      <c r="E10" s="11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8"/>
    </row>
    <row r="11" spans="1:10" ht="15.75" x14ac:dyDescent="0.25">
      <c r="A11" s="6">
        <v>44758</v>
      </c>
      <c r="B11" t="s">
        <v>841</v>
      </c>
      <c r="C11" s="33">
        <v>2.12</v>
      </c>
      <c r="D11" s="51" t="s">
        <v>15</v>
      </c>
      <c r="E11" s="11" t="s">
        <v>532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848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849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858</v>
      </c>
      <c r="C14" s="33">
        <v>2.4</v>
      </c>
      <c r="D14" s="51" t="s">
        <v>15</v>
      </c>
      <c r="E14" s="13" t="s">
        <v>532</v>
      </c>
      <c r="F14" s="59">
        <f>C14*D$47</f>
        <v>2400</v>
      </c>
      <c r="G14" s="59">
        <f t="shared" si="0"/>
        <v>1400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862</v>
      </c>
      <c r="C15" s="33">
        <v>2.38</v>
      </c>
      <c r="D15" s="51" t="s">
        <v>15</v>
      </c>
      <c r="E15" s="11" t="s">
        <v>532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863</v>
      </c>
      <c r="C16" s="33">
        <v>1.96</v>
      </c>
      <c r="D16" s="51" t="s">
        <v>15</v>
      </c>
      <c r="E16" s="13" t="s">
        <v>532</v>
      </c>
      <c r="F16" s="59">
        <f>C16*D$47</f>
        <v>1960</v>
      </c>
      <c r="G16" s="59">
        <f t="shared" si="0"/>
        <v>960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864</v>
      </c>
      <c r="C17" s="33">
        <v>2.2599999999999998</v>
      </c>
      <c r="D17" s="51" t="s">
        <v>15</v>
      </c>
      <c r="E17" s="11" t="s">
        <v>532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867</v>
      </c>
      <c r="C18" s="33">
        <v>1.93</v>
      </c>
      <c r="D18" s="51" t="s">
        <v>15</v>
      </c>
      <c r="E18" s="13" t="s">
        <v>532</v>
      </c>
      <c r="F18" s="59">
        <f>C18*D$47</f>
        <v>1930</v>
      </c>
      <c r="G18" s="59">
        <f t="shared" si="0"/>
        <v>930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868</v>
      </c>
      <c r="C19" s="33">
        <v>2.25</v>
      </c>
      <c r="D19" s="51" t="s">
        <v>15</v>
      </c>
      <c r="E19" s="13" t="s">
        <v>532</v>
      </c>
      <c r="F19" s="59">
        <f>C19*D$47</f>
        <v>2250</v>
      </c>
      <c r="G19" s="59">
        <f t="shared" si="0"/>
        <v>1250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869</v>
      </c>
      <c r="C20" s="33">
        <v>2.11</v>
      </c>
      <c r="D20" s="51" t="s">
        <v>15</v>
      </c>
      <c r="E20" s="11" t="s">
        <v>532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872</v>
      </c>
      <c r="C21" s="33">
        <v>2.5299999999999998</v>
      </c>
      <c r="D21" s="51" t="s">
        <v>15</v>
      </c>
      <c r="E21" s="13" t="s">
        <v>532</v>
      </c>
      <c r="F21" s="59">
        <f>C21*D$47</f>
        <v>2530</v>
      </c>
      <c r="G21" s="59">
        <f t="shared" si="0"/>
        <v>1530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885</v>
      </c>
      <c r="C22" s="33">
        <v>2.3199999999999998</v>
      </c>
      <c r="D22" s="51" t="s">
        <v>15</v>
      </c>
      <c r="E22" s="11" t="s">
        <v>532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887</v>
      </c>
      <c r="C23" s="33">
        <v>1.76</v>
      </c>
      <c r="D23" s="51" t="s">
        <v>15</v>
      </c>
      <c r="E23" s="13" t="s">
        <v>532</v>
      </c>
      <c r="F23" s="59">
        <f>C23*D$47</f>
        <v>1760</v>
      </c>
      <c r="G23" s="59">
        <f t="shared" si="0"/>
        <v>760</v>
      </c>
      <c r="H23" s="4" t="s">
        <v>1013</v>
      </c>
      <c r="I23" s="4" t="s">
        <v>601</v>
      </c>
    </row>
    <row r="24" spans="1:9" ht="15.75" x14ac:dyDescent="0.25">
      <c r="A24" s="6">
        <v>44766</v>
      </c>
      <c r="B24" s="48" t="s">
        <v>889</v>
      </c>
      <c r="C24" s="33">
        <v>1.96</v>
      </c>
      <c r="D24" s="51" t="s">
        <v>15</v>
      </c>
      <c r="E24" s="11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890</v>
      </c>
      <c r="C25" s="33">
        <v>2.5</v>
      </c>
      <c r="D25" s="51" t="s">
        <v>15</v>
      </c>
      <c r="E25" s="13" t="s">
        <v>532</v>
      </c>
      <c r="F25" s="59">
        <f>C25*D$47</f>
        <v>2500</v>
      </c>
      <c r="G25" s="59">
        <f>(F25-D$47)/2</f>
        <v>750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893</v>
      </c>
      <c r="C26" s="33">
        <v>1.61</v>
      </c>
      <c r="D26" s="51" t="s">
        <v>15</v>
      </c>
      <c r="E26" s="13" t="s">
        <v>532</v>
      </c>
      <c r="F26" s="59">
        <f>C26*D$47</f>
        <v>1610</v>
      </c>
      <c r="G26" s="59">
        <f>F26-D$47</f>
        <v>610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896</v>
      </c>
      <c r="C27" s="33">
        <v>2.48</v>
      </c>
      <c r="D27" s="51" t="s">
        <v>15</v>
      </c>
      <c r="E27" s="13" t="s">
        <v>532</v>
      </c>
      <c r="F27" s="59">
        <f>C27*D$47</f>
        <v>2480</v>
      </c>
      <c r="G27" s="59">
        <f>F27-D$47</f>
        <v>1480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900</v>
      </c>
      <c r="C28" s="33">
        <v>2.4300000000000002</v>
      </c>
      <c r="D28" s="51" t="s">
        <v>15</v>
      </c>
      <c r="E28" s="11" t="s">
        <v>532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904</v>
      </c>
      <c r="C29" s="33">
        <v>1.97</v>
      </c>
      <c r="D29" s="51" t="s">
        <v>15</v>
      </c>
      <c r="E29" s="13" t="s">
        <v>532</v>
      </c>
      <c r="F29" s="59">
        <f>C29*D$47</f>
        <v>1970</v>
      </c>
      <c r="G29" s="59">
        <f>F29-D$47</f>
        <v>970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906</v>
      </c>
      <c r="C30" s="33">
        <v>2.2799999999999998</v>
      </c>
      <c r="D30" s="51" t="s">
        <v>15</v>
      </c>
      <c r="E30" s="13" t="s">
        <v>532</v>
      </c>
      <c r="F30" s="59">
        <f>C30*D$47</f>
        <v>2280</v>
      </c>
      <c r="G30" s="59">
        <f>F30-D$47</f>
        <v>1280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908</v>
      </c>
      <c r="C31" s="33">
        <v>2.48</v>
      </c>
      <c r="D31" s="51" t="s">
        <v>15</v>
      </c>
      <c r="E31" s="13" t="s">
        <v>532</v>
      </c>
      <c r="F31" s="59">
        <f>C31*D$47</f>
        <v>2480</v>
      </c>
      <c r="G31" s="59">
        <f>(F31-D$47)/2</f>
        <v>740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909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910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917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16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17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51.515151515151516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48.07692307692308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2.0799999999999996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3.4382284382284354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3.4382284382284354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949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4835</v>
      </c>
      <c r="E48" s="33"/>
      <c r="F48" s="34"/>
    </row>
    <row r="49" spans="2:6" x14ac:dyDescent="0.25">
      <c r="B49" s="19" t="s">
        <v>47</v>
      </c>
      <c r="C49" s="4"/>
      <c r="D49" s="38">
        <f>D48/D44*100</f>
        <v>19.34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00" workbookViewId="0">
      <selection activeCell="K109" sqref="K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922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923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924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925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926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927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928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929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931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1022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932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933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788</v>
      </c>
    </row>
    <row r="15" spans="1:14" x14ac:dyDescent="0.25">
      <c r="A15" s="6">
        <v>44779</v>
      </c>
      <c r="B15" t="s">
        <v>934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1023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935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936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937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938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939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940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941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942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943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944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950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951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788</v>
      </c>
    </row>
    <row r="28" spans="1:14" x14ac:dyDescent="0.25">
      <c r="A28" s="6">
        <v>44785</v>
      </c>
      <c r="B28" t="s">
        <v>952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788</v>
      </c>
    </row>
    <row r="29" spans="1:14" x14ac:dyDescent="0.25">
      <c r="A29" s="6">
        <v>44786</v>
      </c>
      <c r="B29" t="s">
        <v>953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954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955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957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958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959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960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961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962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963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965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966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967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968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969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970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971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972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973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788</v>
      </c>
    </row>
    <row r="52" spans="1:14" x14ac:dyDescent="0.25">
      <c r="A52" s="6">
        <v>44791</v>
      </c>
      <c r="B52" t="s">
        <v>975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976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977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788</v>
      </c>
    </row>
    <row r="55" spans="1:14" x14ac:dyDescent="0.25">
      <c r="A55" s="6">
        <v>44793</v>
      </c>
      <c r="B55" t="s">
        <v>978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980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981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982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983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984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985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986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987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988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989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990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991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788</v>
      </c>
    </row>
    <row r="69" spans="1:14" x14ac:dyDescent="0.25">
      <c r="A69" s="6">
        <v>44797</v>
      </c>
      <c r="B69" s="48" t="s">
        <v>886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992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993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788</v>
      </c>
    </row>
    <row r="72" spans="1:14" x14ac:dyDescent="0.25">
      <c r="A72" s="6">
        <v>44799</v>
      </c>
      <c r="B72" t="s">
        <v>994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995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788</v>
      </c>
    </row>
    <row r="74" spans="1:14" x14ac:dyDescent="0.25">
      <c r="A74" s="6">
        <v>44800</v>
      </c>
      <c r="B74" t="s">
        <v>996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997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998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999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1000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1001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1002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1003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1004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1005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1006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1007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1008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1009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1010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1011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788</v>
      </c>
    </row>
    <row r="90" spans="1:14" x14ac:dyDescent="0.25">
      <c r="A90" s="6">
        <v>44801</v>
      </c>
      <c r="B90" t="s">
        <v>1012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1003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1036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1037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1038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1039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1040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1041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1042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1043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1044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1045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1028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1029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1030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1031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1032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1033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1034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1035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6" workbookViewId="0">
      <selection activeCell="C70" sqref="C70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48" t="s">
        <v>925</v>
      </c>
      <c r="C2" s="33">
        <v>2.66</v>
      </c>
      <c r="D2" s="51" t="s">
        <v>15</v>
      </c>
      <c r="E2" s="13" t="s">
        <v>532</v>
      </c>
      <c r="F2" s="59">
        <f>C2*D$57</f>
        <v>2660</v>
      </c>
      <c r="G2" s="59">
        <f t="shared" ref="G2:G8" si="0">F2-D$57</f>
        <v>1660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927</v>
      </c>
      <c r="C3" s="33">
        <v>1.95</v>
      </c>
      <c r="D3" s="51" t="s">
        <v>15</v>
      </c>
      <c r="E3" s="13" t="s">
        <v>532</v>
      </c>
      <c r="F3" s="59">
        <f>C3*D$57</f>
        <v>1950</v>
      </c>
      <c r="G3" s="59">
        <f t="shared" si="0"/>
        <v>950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928</v>
      </c>
      <c r="C4" s="33">
        <v>2.14</v>
      </c>
      <c r="D4" s="51" t="s">
        <v>15</v>
      </c>
      <c r="E4" s="11" t="s">
        <v>532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932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935</v>
      </c>
      <c r="C6" s="33">
        <v>1.82</v>
      </c>
      <c r="D6" s="51" t="s">
        <v>15</v>
      </c>
      <c r="E6" s="13" t="s">
        <v>532</v>
      </c>
      <c r="F6" s="59">
        <f>C6*D$57</f>
        <v>1820</v>
      </c>
      <c r="G6" s="59">
        <f t="shared" si="0"/>
        <v>820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937</v>
      </c>
      <c r="C7" s="33">
        <v>1.85</v>
      </c>
      <c r="D7" s="51" t="s">
        <v>15</v>
      </c>
      <c r="E7" s="13" t="s">
        <v>532</v>
      </c>
      <c r="F7" s="59">
        <f>C7*D$57</f>
        <v>1850</v>
      </c>
      <c r="G7" s="59">
        <f t="shared" si="0"/>
        <v>850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938</v>
      </c>
      <c r="C8" s="33">
        <v>1.48</v>
      </c>
      <c r="D8" s="51" t="s">
        <v>15</v>
      </c>
      <c r="E8" s="13" t="s">
        <v>532</v>
      </c>
      <c r="F8" s="59">
        <f>C8*D$57</f>
        <v>1480</v>
      </c>
      <c r="G8" s="59">
        <f t="shared" si="0"/>
        <v>480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944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1028</v>
      </c>
      <c r="C10" s="33">
        <v>2.4900000000000002</v>
      </c>
      <c r="D10" s="51" t="s">
        <v>15</v>
      </c>
      <c r="E10" s="11" t="s">
        <v>532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1029</v>
      </c>
      <c r="C11" s="4">
        <v>2.5499999999999998</v>
      </c>
      <c r="D11" s="51" t="s">
        <v>15</v>
      </c>
      <c r="E11" s="13" t="s">
        <v>532</v>
      </c>
      <c r="F11" s="59">
        <f>C11*D$57</f>
        <v>2550</v>
      </c>
      <c r="G11" s="59">
        <f t="shared" si="1"/>
        <v>1550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1030</v>
      </c>
      <c r="C12" s="4">
        <v>2.34</v>
      </c>
      <c r="D12" s="51" t="s">
        <v>15</v>
      </c>
      <c r="E12" s="11" t="s">
        <v>532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1031</v>
      </c>
      <c r="C13" s="4">
        <v>2.25</v>
      </c>
      <c r="D13" s="51" t="s">
        <v>15</v>
      </c>
      <c r="E13" s="13" t="s">
        <v>532</v>
      </c>
      <c r="F13" s="59">
        <f t="shared" ref="F13:F20" si="2">C13*D$57</f>
        <v>2250</v>
      </c>
      <c r="G13" s="59">
        <f t="shared" si="1"/>
        <v>1250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952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953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955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957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1033</v>
      </c>
      <c r="C18" s="33">
        <v>2.68</v>
      </c>
      <c r="D18" s="51" t="s">
        <v>15</v>
      </c>
      <c r="E18" s="13" t="s">
        <v>532</v>
      </c>
      <c r="F18" s="59">
        <f t="shared" si="2"/>
        <v>2680</v>
      </c>
      <c r="G18" s="59">
        <f t="shared" si="1"/>
        <v>1680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967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1034</v>
      </c>
      <c r="C20" s="33">
        <v>2.44</v>
      </c>
      <c r="D20" s="51" t="s">
        <v>15</v>
      </c>
      <c r="E20" s="13" t="s">
        <v>532</v>
      </c>
      <c r="F20" s="59">
        <f t="shared" si="2"/>
        <v>2440</v>
      </c>
      <c r="G20" s="59">
        <f t="shared" si="1"/>
        <v>1440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976</v>
      </c>
      <c r="C21" s="33">
        <v>1.67</v>
      </c>
      <c r="D21" s="51" t="s">
        <v>15</v>
      </c>
      <c r="E21" s="11" t="s">
        <v>532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978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984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987</v>
      </c>
      <c r="C24" s="33">
        <v>2.08</v>
      </c>
      <c r="D24" s="51" t="s">
        <v>15</v>
      </c>
      <c r="E24" s="13" t="s">
        <v>532</v>
      </c>
      <c r="F24" s="59">
        <f>C24*D$57</f>
        <v>2080</v>
      </c>
      <c r="G24" s="59">
        <f t="shared" si="1"/>
        <v>1080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997</v>
      </c>
      <c r="C25" s="33">
        <v>2.0099999999999998</v>
      </c>
      <c r="D25" s="51" t="s">
        <v>15</v>
      </c>
      <c r="E25" s="13" t="s">
        <v>532</v>
      </c>
      <c r="F25" s="59">
        <f>C25*D$57</f>
        <v>2009.9999999999998</v>
      </c>
      <c r="G25" s="59">
        <f>(F25-D$57)/2</f>
        <v>504.99999999999989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999</v>
      </c>
      <c r="C26" s="33">
        <v>1.88</v>
      </c>
      <c r="D26" s="51" t="s">
        <v>15</v>
      </c>
      <c r="E26" s="13" t="s">
        <v>33</v>
      </c>
      <c r="F26" s="59">
        <f>C26*D$57</f>
        <v>1880</v>
      </c>
      <c r="G26" s="59">
        <f>F26-D$57</f>
        <v>880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1002</v>
      </c>
      <c r="C27" s="33">
        <v>1.97</v>
      </c>
      <c r="D27" s="51" t="s">
        <v>15</v>
      </c>
      <c r="E27" s="11" t="s">
        <v>33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1010</v>
      </c>
      <c r="C28" s="33">
        <v>2.0099999999999998</v>
      </c>
      <c r="D28" s="51" t="s">
        <v>15</v>
      </c>
      <c r="E28" s="13" t="s">
        <v>532</v>
      </c>
      <c r="F28" s="59">
        <f>C28*D$57</f>
        <v>2009.9999999999998</v>
      </c>
      <c r="G28" s="59">
        <f>(F28-D$57)/2</f>
        <v>504.99999999999989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1039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4" t="s">
        <v>56</v>
      </c>
    </row>
    <row r="30" spans="1:9" ht="15.75" x14ac:dyDescent="0.25">
      <c r="A30" s="6">
        <v>44804</v>
      </c>
      <c r="B30" s="4" t="s">
        <v>1043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1045</v>
      </c>
      <c r="C31" s="33">
        <v>1.96</v>
      </c>
      <c r="D31" s="51" t="s">
        <v>15</v>
      </c>
      <c r="E31" s="13" t="s">
        <v>33</v>
      </c>
      <c r="F31" s="59">
        <f>C31*D$57</f>
        <v>1960</v>
      </c>
      <c r="G31" s="59">
        <f>(F31-D$57)</f>
        <v>960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48.969942586963853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2.0420689655172417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26.892126378553385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26.892126378553385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949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14750</v>
      </c>
      <c r="E58" s="33"/>
      <c r="F58" s="34"/>
    </row>
    <row r="59" spans="2:8" x14ac:dyDescent="0.25">
      <c r="B59" s="19" t="s">
        <v>47</v>
      </c>
      <c r="C59" s="4"/>
      <c r="D59" s="38">
        <f>D58/D54*100</f>
        <v>59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3" workbookViewId="0">
      <selection activeCell="N100" sqref="N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1046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1047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1048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1049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1050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1051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1052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1053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6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1054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1055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1056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1057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1058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1059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1060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1061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1062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1063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1064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1065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1066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1067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1068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1069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1070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1071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1072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1073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1074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1075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1077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1078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1079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1013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1080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1081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1082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1083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6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1084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1085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1086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1087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1088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1089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1090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1091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1092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1093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1094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1095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1096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1097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1098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1013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1099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1100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1101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1102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1103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1104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1105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1106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1107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1108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1109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1110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1111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1112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1113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1114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1115</v>
      </c>
    </row>
    <row r="72" spans="1:14" x14ac:dyDescent="0.25">
      <c r="A72" s="61">
        <v>44822</v>
      </c>
      <c r="B72" s="4" t="s">
        <v>1116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1117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1118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1119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1120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1121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1122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1123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1124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1125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1126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1127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1128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1129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1130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1131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1132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1133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1134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1135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1136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1137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1138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1139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1140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1141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1142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1143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1144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1145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6" workbookViewId="0">
      <selection activeCell="D55" sqref="D55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1047</v>
      </c>
      <c r="C2" s="91">
        <v>2.25</v>
      </c>
      <c r="D2" s="91"/>
      <c r="E2" s="92" t="s">
        <v>532</v>
      </c>
      <c r="F2" s="93">
        <f>C2*D$53</f>
        <v>2250</v>
      </c>
      <c r="G2" s="93">
        <f>(F2-D$53)/2</f>
        <v>625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1048</v>
      </c>
      <c r="C3" s="12">
        <v>1.98</v>
      </c>
      <c r="D3" s="91"/>
      <c r="E3" s="95" t="s">
        <v>33</v>
      </c>
      <c r="F3" s="93">
        <v>0</v>
      </c>
      <c r="G3" s="93">
        <f t="shared" ref="G3:G9" si="0">F3-D$53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1049</v>
      </c>
      <c r="C4" s="12">
        <v>1.83</v>
      </c>
      <c r="D4" s="91"/>
      <c r="E4" s="95" t="s">
        <v>33</v>
      </c>
      <c r="F4" s="93">
        <v>0</v>
      </c>
      <c r="G4" s="93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1050</v>
      </c>
      <c r="C5" s="12">
        <v>2.08</v>
      </c>
      <c r="D5" s="91"/>
      <c r="E5" s="24" t="s">
        <v>532</v>
      </c>
      <c r="F5" s="93">
        <f>C5*D$53</f>
        <v>2080</v>
      </c>
      <c r="G5" s="93">
        <f t="shared" si="0"/>
        <v>1080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1051</v>
      </c>
      <c r="C6" s="12">
        <v>2.5</v>
      </c>
      <c r="D6" s="91"/>
      <c r="E6" s="24" t="s">
        <v>532</v>
      </c>
      <c r="F6" s="93">
        <f>C6*D$53</f>
        <v>2500</v>
      </c>
      <c r="G6" s="93">
        <f t="shared" si="0"/>
        <v>1500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1053</v>
      </c>
      <c r="C7" s="12">
        <v>2.2799999999999998</v>
      </c>
      <c r="D7" s="91"/>
      <c r="E7" s="24" t="s">
        <v>532</v>
      </c>
      <c r="F7" s="93">
        <f>C7*D$53</f>
        <v>2280</v>
      </c>
      <c r="G7" s="93">
        <f t="shared" si="0"/>
        <v>1280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1057</v>
      </c>
      <c r="C8" s="12">
        <v>1.87</v>
      </c>
      <c r="D8" s="91"/>
      <c r="E8" s="24" t="s">
        <v>33</v>
      </c>
      <c r="F8" s="93">
        <f>C8*D$53</f>
        <v>1870</v>
      </c>
      <c r="G8" s="93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1058</v>
      </c>
      <c r="C9" s="12">
        <v>1.99</v>
      </c>
      <c r="D9" s="91"/>
      <c r="E9" s="95" t="s">
        <v>33</v>
      </c>
      <c r="F9" s="93">
        <v>0</v>
      </c>
      <c r="G9" s="93">
        <f t="shared" si="0"/>
        <v>-1000</v>
      </c>
      <c r="H9" s="4" t="s">
        <v>20</v>
      </c>
      <c r="I9" s="4" t="s">
        <v>149</v>
      </c>
    </row>
    <row r="10" spans="1:9" ht="15.75" x14ac:dyDescent="0.25">
      <c r="A10" s="61">
        <v>44808</v>
      </c>
      <c r="B10" s="4" t="s">
        <v>1059</v>
      </c>
      <c r="C10" s="12">
        <v>2</v>
      </c>
      <c r="D10" s="91"/>
      <c r="E10" s="24" t="s">
        <v>532</v>
      </c>
      <c r="F10" s="93">
        <f>C10*D$53</f>
        <v>2000</v>
      </c>
      <c r="G10" s="93">
        <f>(F10-D$53)/2</f>
        <v>500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1063</v>
      </c>
      <c r="C11" s="12">
        <v>1.91</v>
      </c>
      <c r="D11" s="91"/>
      <c r="E11" s="24" t="s">
        <v>532</v>
      </c>
      <c r="F11" s="93">
        <f>C11*D$53</f>
        <v>1910</v>
      </c>
      <c r="G11" s="93">
        <f>(F11-D$53)/2</f>
        <v>455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1064</v>
      </c>
      <c r="C12" s="38">
        <v>1.48</v>
      </c>
      <c r="D12" s="91"/>
      <c r="E12" s="24" t="s">
        <v>33</v>
      </c>
      <c r="F12" s="93">
        <f>C12*D$53</f>
        <v>1480</v>
      </c>
      <c r="G12" s="93">
        <f>F12-D$53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1080</v>
      </c>
      <c r="C13" s="12">
        <v>1.71</v>
      </c>
      <c r="D13" s="91"/>
      <c r="E13" s="24" t="s">
        <v>532</v>
      </c>
      <c r="F13" s="93">
        <f>C13*D$53</f>
        <v>1710</v>
      </c>
      <c r="G13" s="93">
        <f>(F13-D$53)/2</f>
        <v>355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1085</v>
      </c>
      <c r="C14" s="12">
        <v>1.61</v>
      </c>
      <c r="D14" s="91"/>
      <c r="E14" s="95" t="s">
        <v>532</v>
      </c>
      <c r="F14" s="93">
        <v>0</v>
      </c>
      <c r="G14" s="93">
        <f t="shared" ref="G14:G21" si="1">F14-D$53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1087</v>
      </c>
      <c r="C15" s="12">
        <v>1.98</v>
      </c>
      <c r="D15" s="91"/>
      <c r="E15" s="24" t="s">
        <v>33</v>
      </c>
      <c r="F15" s="93">
        <f>C15*D$53</f>
        <v>1980</v>
      </c>
      <c r="G15" s="93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1093</v>
      </c>
      <c r="C16" s="12">
        <v>1.97</v>
      </c>
      <c r="D16" s="91"/>
      <c r="E16" s="95" t="s">
        <v>532</v>
      </c>
      <c r="F16" s="93">
        <v>0</v>
      </c>
      <c r="G16" s="93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1098</v>
      </c>
      <c r="C17" s="12">
        <v>1.91</v>
      </c>
      <c r="D17" s="91"/>
      <c r="E17" s="24" t="s">
        <v>33</v>
      </c>
      <c r="F17" s="93">
        <f>C17*D$53</f>
        <v>1910</v>
      </c>
      <c r="G17" s="93">
        <f t="shared" si="1"/>
        <v>910</v>
      </c>
      <c r="H17" s="38" t="s">
        <v>1013</v>
      </c>
      <c r="I17" s="4" t="s">
        <v>102</v>
      </c>
    </row>
    <row r="18" spans="1:9" ht="15.75" x14ac:dyDescent="0.25">
      <c r="A18" s="61">
        <v>44821</v>
      </c>
      <c r="B18" s="4" t="s">
        <v>1099</v>
      </c>
      <c r="C18" s="12">
        <v>1.97</v>
      </c>
      <c r="D18" s="91"/>
      <c r="E18" s="95" t="s">
        <v>33</v>
      </c>
      <c r="F18" s="93">
        <v>0</v>
      </c>
      <c r="G18" s="93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1101</v>
      </c>
      <c r="C19" s="12">
        <v>1.98</v>
      </c>
      <c r="D19" s="91"/>
      <c r="E19" s="24" t="s">
        <v>33</v>
      </c>
      <c r="F19" s="93">
        <f>C19*D$53</f>
        <v>1980</v>
      </c>
      <c r="G19" s="93">
        <f t="shared" si="1"/>
        <v>980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1107</v>
      </c>
      <c r="C20" s="12">
        <v>1.98</v>
      </c>
      <c r="D20" s="91"/>
      <c r="E20" s="24" t="s">
        <v>33</v>
      </c>
      <c r="F20" s="93">
        <f>C20*D$53</f>
        <v>1980</v>
      </c>
      <c r="G20" s="93">
        <f t="shared" si="1"/>
        <v>980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1108</v>
      </c>
      <c r="C21" s="12">
        <v>1.98</v>
      </c>
      <c r="D21" s="91"/>
      <c r="E21" s="95" t="s">
        <v>33</v>
      </c>
      <c r="F21" s="93">
        <v>0</v>
      </c>
      <c r="G21" s="93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1110</v>
      </c>
      <c r="C22" s="12">
        <v>1.68</v>
      </c>
      <c r="D22" s="91"/>
      <c r="E22" s="24" t="s">
        <v>532</v>
      </c>
      <c r="F22" s="93">
        <f t="shared" ref="F22:F27" si="2">C22*D$53</f>
        <v>1680</v>
      </c>
      <c r="G22" s="93">
        <f>(F22-D$53)/2</f>
        <v>340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1113</v>
      </c>
      <c r="C23" s="12">
        <v>2</v>
      </c>
      <c r="D23" s="91"/>
      <c r="E23" s="24" t="s">
        <v>532</v>
      </c>
      <c r="F23" s="93">
        <f t="shared" si="2"/>
        <v>2000</v>
      </c>
      <c r="G23" s="93">
        <f>(F23-D$53)/2</f>
        <v>500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1114</v>
      </c>
      <c r="C24" s="12">
        <v>1.68</v>
      </c>
      <c r="D24" s="91"/>
      <c r="E24" s="24" t="s">
        <v>33</v>
      </c>
      <c r="F24" s="93">
        <f t="shared" si="2"/>
        <v>1680</v>
      </c>
      <c r="G24" s="93">
        <f t="shared" ref="G24:G32" si="3">F24-D$53</f>
        <v>680</v>
      </c>
      <c r="H24" s="38" t="s">
        <v>312</v>
      </c>
      <c r="I24" s="4" t="s">
        <v>1115</v>
      </c>
    </row>
    <row r="25" spans="1:9" ht="15.75" x14ac:dyDescent="0.25">
      <c r="A25" s="61">
        <v>44823</v>
      </c>
      <c r="B25" s="4" t="s">
        <v>1121</v>
      </c>
      <c r="C25" s="12">
        <v>2.04</v>
      </c>
      <c r="D25" s="91"/>
      <c r="E25" s="24" t="s">
        <v>33</v>
      </c>
      <c r="F25" s="93">
        <f t="shared" si="2"/>
        <v>2040</v>
      </c>
      <c r="G25" s="93">
        <f t="shared" si="3"/>
        <v>1040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1124</v>
      </c>
      <c r="C26" s="12">
        <v>1.88</v>
      </c>
      <c r="D26" s="91"/>
      <c r="E26" s="24" t="s">
        <v>33</v>
      </c>
      <c r="F26" s="93">
        <f t="shared" si="2"/>
        <v>1880</v>
      </c>
      <c r="G26" s="93">
        <f t="shared" si="3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1126</v>
      </c>
      <c r="C27" s="12">
        <v>1.66</v>
      </c>
      <c r="D27" s="91"/>
      <c r="E27" s="24" t="s">
        <v>532</v>
      </c>
      <c r="F27" s="93">
        <f t="shared" si="2"/>
        <v>1660</v>
      </c>
      <c r="G27" s="93">
        <f t="shared" si="3"/>
        <v>660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1127</v>
      </c>
      <c r="C28" s="12">
        <v>1.54</v>
      </c>
      <c r="D28" s="91"/>
      <c r="E28" s="95" t="s">
        <v>532</v>
      </c>
      <c r="F28" s="93">
        <v>0</v>
      </c>
      <c r="G28" s="93">
        <f t="shared" si="3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1129</v>
      </c>
      <c r="C29" s="12">
        <v>1.95</v>
      </c>
      <c r="D29" s="91"/>
      <c r="E29" s="24" t="s">
        <v>33</v>
      </c>
      <c r="F29" s="93">
        <f>C29*D$53</f>
        <v>1950</v>
      </c>
      <c r="G29" s="93">
        <f t="shared" si="3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1130</v>
      </c>
      <c r="C30" s="12">
        <v>1.78</v>
      </c>
      <c r="D30" s="91"/>
      <c r="E30" s="24" t="s">
        <v>532</v>
      </c>
      <c r="F30" s="93">
        <f>C30*D$53</f>
        <v>1780</v>
      </c>
      <c r="G30" s="93">
        <f t="shared" si="3"/>
        <v>780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1134</v>
      </c>
      <c r="C31" s="12">
        <v>1.78</v>
      </c>
      <c r="D31" s="91"/>
      <c r="E31" s="95" t="s">
        <v>33</v>
      </c>
      <c r="F31" s="93">
        <v>0</v>
      </c>
      <c r="G31" s="93">
        <f t="shared" si="3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1144</v>
      </c>
      <c r="C32" s="12">
        <v>2.06</v>
      </c>
      <c r="D32" s="91"/>
      <c r="E32" s="95" t="s">
        <v>532</v>
      </c>
      <c r="F32" s="93">
        <v>0</v>
      </c>
      <c r="G32" s="93">
        <f t="shared" si="3"/>
        <v>-1000</v>
      </c>
      <c r="H32" s="38" t="s">
        <v>28</v>
      </c>
      <c r="I32" s="4" t="s">
        <v>601</v>
      </c>
    </row>
    <row r="33" spans="1:9" ht="15.75" x14ac:dyDescent="0.25">
      <c r="A33" s="94"/>
      <c r="B33" s="38"/>
      <c r="C33" s="12"/>
      <c r="D33" s="91"/>
      <c r="E33" s="12"/>
      <c r="F33" s="93"/>
      <c r="G33" s="93"/>
      <c r="H33" s="38"/>
      <c r="I33" s="38"/>
    </row>
    <row r="34" spans="1:9" ht="15.75" x14ac:dyDescent="0.25">
      <c r="A34" s="94"/>
      <c r="B34" s="38"/>
      <c r="C34" s="12"/>
      <c r="D34" s="91"/>
      <c r="E34" s="12"/>
      <c r="F34" s="93"/>
      <c r="G34" s="93"/>
      <c r="H34" s="38"/>
      <c r="I34" s="38"/>
    </row>
    <row r="35" spans="1:9" ht="15.75" x14ac:dyDescent="0.25">
      <c r="A35" s="94"/>
      <c r="B35" s="22"/>
      <c r="C35" s="12"/>
      <c r="D35" s="91"/>
      <c r="E35" s="12"/>
      <c r="F35" s="93"/>
      <c r="G35" s="93"/>
      <c r="H35" s="38"/>
      <c r="I35" s="38"/>
    </row>
    <row r="36" spans="1:9" ht="15.75" x14ac:dyDescent="0.25">
      <c r="A36" s="94"/>
      <c r="B36" s="22"/>
      <c r="C36" s="12"/>
      <c r="D36" s="91"/>
      <c r="E36" s="12"/>
      <c r="F36" s="93"/>
      <c r="G36" s="93"/>
      <c r="H36" s="38"/>
      <c r="I36" s="38"/>
    </row>
    <row r="37" spans="1:9" ht="15.75" x14ac:dyDescent="0.25">
      <c r="A37" s="94"/>
      <c r="B37" s="22"/>
      <c r="C37" s="12"/>
      <c r="D37" s="91"/>
      <c r="E37" s="12"/>
      <c r="F37" s="93"/>
      <c r="G37" s="93"/>
      <c r="H37" s="38"/>
      <c r="I37" s="38"/>
    </row>
    <row r="38" spans="1:9" ht="15.75" x14ac:dyDescent="0.25">
      <c r="A38" s="94"/>
      <c r="B38" s="22"/>
      <c r="C38" s="12"/>
      <c r="D38" s="91"/>
      <c r="E38" s="12"/>
      <c r="F38" s="93"/>
      <c r="G38" s="93"/>
      <c r="H38" s="38"/>
      <c r="I38" s="38"/>
    </row>
    <row r="39" spans="1:9" ht="15.75" x14ac:dyDescent="0.25">
      <c r="A39" s="94"/>
      <c r="B39" s="22"/>
      <c r="C39" s="12"/>
      <c r="D39" s="91"/>
      <c r="E39" s="12"/>
      <c r="F39" s="93"/>
      <c r="G39" s="93"/>
      <c r="H39" s="12"/>
      <c r="I39" s="38"/>
    </row>
    <row r="40" spans="1:9" ht="15.75" x14ac:dyDescent="0.25">
      <c r="A40" s="94"/>
      <c r="B40" s="22"/>
      <c r="C40" s="12"/>
      <c r="D40" s="91"/>
      <c r="E40" s="12"/>
      <c r="F40" s="93"/>
      <c r="G40" s="93"/>
      <c r="H40" s="38"/>
      <c r="I40" s="38"/>
    </row>
    <row r="41" spans="1:9" x14ac:dyDescent="0.25">
      <c r="C41" s="33"/>
      <c r="D41" s="34"/>
      <c r="E41" s="33"/>
      <c r="F41" s="34"/>
      <c r="G41" s="34"/>
      <c r="H41" s="33"/>
    </row>
    <row r="42" spans="1:9" x14ac:dyDescent="0.25">
      <c r="B42" s="4" t="s">
        <v>35</v>
      </c>
      <c r="C42" s="4"/>
      <c r="D42" s="26">
        <f>COUNT(C2:C40)</f>
        <v>31</v>
      </c>
      <c r="E42" s="33"/>
      <c r="F42" s="34"/>
      <c r="G42" s="34"/>
      <c r="H42" s="33"/>
    </row>
    <row r="43" spans="1:9" x14ac:dyDescent="0.25">
      <c r="B43" s="4" t="s">
        <v>36</v>
      </c>
      <c r="C43" s="4"/>
      <c r="D43" s="11">
        <v>10</v>
      </c>
      <c r="E43" s="33"/>
      <c r="F43" s="34"/>
      <c r="G43" s="34"/>
      <c r="H43" s="33"/>
    </row>
    <row r="44" spans="1:9" x14ac:dyDescent="0.25">
      <c r="B44" s="4" t="s">
        <v>37</v>
      </c>
      <c r="C44" s="4"/>
      <c r="D44" s="13">
        <f>D42-D43</f>
        <v>21</v>
      </c>
      <c r="E44" s="33"/>
      <c r="F44" s="34"/>
      <c r="G44" s="34"/>
      <c r="H44" s="33"/>
    </row>
    <row r="45" spans="1:9" x14ac:dyDescent="0.25">
      <c r="B45" s="4" t="s">
        <v>38</v>
      </c>
      <c r="C45" s="4"/>
      <c r="D45" s="4">
        <f>D44/D42*100</f>
        <v>67.741935483870961</v>
      </c>
      <c r="E45" s="33"/>
      <c r="F45" s="34"/>
      <c r="G45" s="34"/>
      <c r="H45" s="33"/>
    </row>
    <row r="46" spans="1:9" x14ac:dyDescent="0.25">
      <c r="B46" s="4" t="s">
        <v>39</v>
      </c>
      <c r="C46" s="4"/>
      <c r="D46" s="4">
        <f>1/D47*100</f>
        <v>52.267745742707802</v>
      </c>
      <c r="E46" s="33"/>
      <c r="F46" s="34"/>
      <c r="G46" s="34"/>
      <c r="H46" s="33"/>
    </row>
    <row r="47" spans="1:9" x14ac:dyDescent="0.25">
      <c r="B47" s="4" t="s">
        <v>40</v>
      </c>
      <c r="C47" s="4"/>
      <c r="D47" s="4">
        <f>SUM(C2:C40)/D42</f>
        <v>1.9132258064516128</v>
      </c>
      <c r="E47" s="33"/>
      <c r="F47" s="34"/>
      <c r="G47" s="34"/>
      <c r="H47" s="33"/>
    </row>
    <row r="48" spans="1:9" x14ac:dyDescent="0.25">
      <c r="B48" s="4" t="s">
        <v>41</v>
      </c>
      <c r="C48" s="4"/>
      <c r="D48" s="13">
        <f>D45-D46</f>
        <v>15.474189741163158</v>
      </c>
      <c r="E48" s="33"/>
      <c r="F48" s="34"/>
      <c r="G48" s="34"/>
      <c r="H48" s="33"/>
    </row>
    <row r="49" spans="2:8" x14ac:dyDescent="0.25">
      <c r="B49" s="4" t="s">
        <v>42</v>
      </c>
      <c r="C49" s="4"/>
      <c r="D49" s="13">
        <f>D48/1</f>
        <v>15.474189741163158</v>
      </c>
      <c r="E49" s="33"/>
      <c r="F49" s="34"/>
      <c r="G49" s="34"/>
      <c r="H49" s="33"/>
    </row>
    <row r="50" spans="2:8" ht="18.75" x14ac:dyDescent="0.3">
      <c r="B50" s="14" t="s">
        <v>43</v>
      </c>
      <c r="C50" s="4"/>
      <c r="D50" s="15">
        <v>25000</v>
      </c>
      <c r="E50" s="33"/>
      <c r="F50" s="34"/>
    </row>
    <row r="51" spans="2:8" ht="18.75" x14ac:dyDescent="0.3">
      <c r="B51" s="4" t="s">
        <v>44</v>
      </c>
      <c r="C51" s="4"/>
      <c r="D51" s="16">
        <v>25000</v>
      </c>
      <c r="E51" s="33"/>
      <c r="F51" s="34"/>
    </row>
    <row r="52" spans="2:8" x14ac:dyDescent="0.25">
      <c r="B52" s="4" t="s">
        <v>45</v>
      </c>
      <c r="C52" s="4"/>
      <c r="D52" s="10">
        <f>D51/100</f>
        <v>250</v>
      </c>
      <c r="E52" s="33"/>
      <c r="F52" s="34"/>
    </row>
    <row r="53" spans="2:8" x14ac:dyDescent="0.25">
      <c r="B53" s="17" t="s">
        <v>949</v>
      </c>
      <c r="C53" s="4"/>
      <c r="D53" s="18">
        <f>D52*4</f>
        <v>1000</v>
      </c>
      <c r="E53" s="33"/>
      <c r="F53" s="34"/>
    </row>
    <row r="54" spans="2:8" x14ac:dyDescent="0.25">
      <c r="B54" s="4" t="s">
        <v>46</v>
      </c>
      <c r="C54" s="4"/>
      <c r="D54" s="25">
        <f>SUM(G2:G40)</f>
        <v>6825</v>
      </c>
      <c r="E54" s="33"/>
      <c r="F54" s="34"/>
    </row>
    <row r="55" spans="2:8" x14ac:dyDescent="0.25">
      <c r="B55" s="19" t="s">
        <v>47</v>
      </c>
      <c r="C55" s="4"/>
      <c r="D55" s="38">
        <f>D54/D50*100</f>
        <v>27.3</v>
      </c>
      <c r="E55" s="33"/>
      <c r="F55" s="34"/>
    </row>
    <row r="56" spans="2:8" x14ac:dyDescent="0.25">
      <c r="C56" s="33"/>
      <c r="D56" s="34"/>
      <c r="E56" s="33"/>
      <c r="F56" s="34"/>
    </row>
    <row r="57" spans="2:8" x14ac:dyDescent="0.25">
      <c r="C57" s="33"/>
      <c r="D57" s="34"/>
      <c r="E57" s="33"/>
      <c r="F57" s="34"/>
    </row>
  </sheetData>
  <conditionalFormatting sqref="G2:G4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N3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1146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/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1147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/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1148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1149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1150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1151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1152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1153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1154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1155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1156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1157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1158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1159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1160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1161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L17" s="4" t="s">
        <v>312</v>
      </c>
      <c r="M17" s="4">
        <v>58</v>
      </c>
      <c r="N17" s="4" t="s">
        <v>1162</v>
      </c>
    </row>
    <row r="18" spans="1:14" x14ac:dyDescent="0.25">
      <c r="A18" s="61">
        <v>44836</v>
      </c>
      <c r="B18" s="4" t="s">
        <v>1163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L18" s="4" t="s">
        <v>313</v>
      </c>
      <c r="M18" s="4">
        <v>38</v>
      </c>
      <c r="N18" s="4" t="s">
        <v>1164</v>
      </c>
    </row>
    <row r="19" spans="1:14" x14ac:dyDescent="0.25">
      <c r="A19" s="61">
        <v>44836</v>
      </c>
      <c r="B19" s="4" t="s">
        <v>1165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L19" s="4" t="s">
        <v>29</v>
      </c>
      <c r="M19" s="4">
        <v>42</v>
      </c>
      <c r="N19" s="4" t="s">
        <v>1166</v>
      </c>
    </row>
    <row r="20" spans="1:14" x14ac:dyDescent="0.25">
      <c r="A20" s="61">
        <v>44836</v>
      </c>
      <c r="B20" s="4" t="s">
        <v>1167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L21" s="4" t="s">
        <v>311</v>
      </c>
      <c r="M21" s="4">
        <v>23</v>
      </c>
      <c r="N21" s="4" t="s">
        <v>1169</v>
      </c>
    </row>
    <row r="22" spans="1:14" x14ac:dyDescent="0.25">
      <c r="A22" s="61">
        <v>44836</v>
      </c>
      <c r="B22" s="4" t="s">
        <v>1170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1171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1172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1173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1174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1175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1176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1177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1178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1179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1180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1181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1182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1183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1184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1185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1186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1187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1188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1189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1190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1191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1192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1193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1194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1195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1196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L48" s="4" t="s">
        <v>27</v>
      </c>
      <c r="M48" s="4">
        <v>45</v>
      </c>
      <c r="N48" s="4" t="s">
        <v>1162</v>
      </c>
    </row>
    <row r="49" spans="1:14" x14ac:dyDescent="0.25">
      <c r="A49" s="61">
        <v>44843</v>
      </c>
      <c r="B49" s="4" t="s">
        <v>1197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1198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1199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1200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1201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1202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1203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936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1204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1205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1206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1207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1208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1209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1210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1211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1212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1213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1214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1215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1216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1217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1218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1219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1220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1221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1222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1223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1224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1225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1226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1227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1228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1229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1230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1231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1232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1233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1234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1235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1236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1237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1238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1239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1240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1241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1242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1243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1244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1245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1246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1247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1248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1249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1250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1243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1251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1252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1253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1254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1255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1256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1257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1258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1259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1260</v>
      </c>
      <c r="C114" s="4">
        <v>1.65</v>
      </c>
      <c r="D114" s="4">
        <v>3.52</v>
      </c>
      <c r="E114" s="4">
        <v>7.15</v>
      </c>
      <c r="F114" s="4">
        <v>2.57</v>
      </c>
      <c r="G114" s="4">
        <v>2.75</v>
      </c>
      <c r="H114" s="4">
        <v>1.49</v>
      </c>
      <c r="I114" s="4">
        <v>2.38</v>
      </c>
      <c r="L114" s="4" t="s">
        <v>22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1261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1262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1263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1264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1265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1266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L120" s="4" t="s">
        <v>1283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1267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1268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1269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1270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1271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1272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1273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1206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1274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1275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1276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1277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1278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1279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1280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9" workbookViewId="0">
      <selection activeCell="I93" sqref="I93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sqref="A1:N4"/>
    </sheetView>
  </sheetViews>
  <sheetFormatPr defaultRowHeight="15" x14ac:dyDescent="0.25"/>
  <cols>
    <col min="1" max="1" width="10.7109375" bestFit="1" customWidth="1"/>
    <col min="2" max="2" width="35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1284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29</v>
      </c>
      <c r="N2" s="5" t="s">
        <v>595</v>
      </c>
    </row>
    <row r="3" spans="1:14" x14ac:dyDescent="0.25">
      <c r="A3" s="61">
        <v>44866</v>
      </c>
      <c r="B3" s="4" t="s">
        <v>1285</v>
      </c>
      <c r="C3" s="4"/>
      <c r="D3" s="4"/>
      <c r="E3" s="4"/>
      <c r="F3" s="4"/>
      <c r="G3" s="4"/>
      <c r="H3" s="4"/>
      <c r="I3" s="4"/>
      <c r="J3" s="12"/>
      <c r="K3" s="4"/>
      <c r="L3" s="4"/>
      <c r="M3" s="4">
        <v>44</v>
      </c>
      <c r="N3" s="4" t="s">
        <v>60</v>
      </c>
    </row>
    <row r="4" spans="1:14" x14ac:dyDescent="0.25">
      <c r="A4" s="6">
        <v>44866</v>
      </c>
      <c r="B4" t="s">
        <v>1286</v>
      </c>
      <c r="M4">
        <v>24</v>
      </c>
      <c r="N4" t="s">
        <v>76</v>
      </c>
    </row>
    <row r="5" spans="1:14" x14ac:dyDescent="0.25">
      <c r="A5" s="6">
        <v>44867</v>
      </c>
      <c r="B5" t="s">
        <v>1287</v>
      </c>
      <c r="M5">
        <v>52</v>
      </c>
      <c r="N5" t="s">
        <v>595</v>
      </c>
    </row>
    <row r="6" spans="1:14" x14ac:dyDescent="0.25">
      <c r="A6" s="6">
        <v>44867</v>
      </c>
      <c r="B6" t="s">
        <v>1288</v>
      </c>
      <c r="M6">
        <v>53</v>
      </c>
      <c r="N6" t="s">
        <v>595</v>
      </c>
    </row>
    <row r="7" spans="1:14" x14ac:dyDescent="0.25">
      <c r="A7" s="6">
        <v>44867</v>
      </c>
      <c r="B7" t="s">
        <v>1289</v>
      </c>
      <c r="M7">
        <v>71</v>
      </c>
      <c r="N7" t="s">
        <v>595</v>
      </c>
    </row>
    <row r="8" spans="1:14" x14ac:dyDescent="0.25">
      <c r="A8" s="6">
        <v>44870</v>
      </c>
      <c r="B8" t="s">
        <v>1290</v>
      </c>
      <c r="M8">
        <v>70</v>
      </c>
      <c r="N8" t="s">
        <v>595</v>
      </c>
    </row>
    <row r="9" spans="1:14" x14ac:dyDescent="0.25">
      <c r="A9" s="6">
        <v>44870</v>
      </c>
      <c r="B9" t="s">
        <v>1291</v>
      </c>
      <c r="M9">
        <v>37</v>
      </c>
      <c r="N9" t="s">
        <v>595</v>
      </c>
    </row>
    <row r="10" spans="1:14" x14ac:dyDescent="0.25">
      <c r="A10" s="6">
        <v>44870</v>
      </c>
      <c r="B10" t="s">
        <v>1292</v>
      </c>
      <c r="M10">
        <v>39</v>
      </c>
      <c r="N10" t="s">
        <v>89</v>
      </c>
    </row>
    <row r="11" spans="1:14" x14ac:dyDescent="0.25">
      <c r="A11" s="6">
        <v>44870</v>
      </c>
      <c r="B11" t="s">
        <v>1293</v>
      </c>
      <c r="M11">
        <v>62</v>
      </c>
      <c r="N11" t="s">
        <v>92</v>
      </c>
    </row>
    <row r="12" spans="1:14" x14ac:dyDescent="0.25">
      <c r="A12" s="6">
        <v>44870</v>
      </c>
      <c r="B12" t="s">
        <v>1294</v>
      </c>
      <c r="M12">
        <v>32</v>
      </c>
      <c r="N12" t="s">
        <v>114</v>
      </c>
    </row>
    <row r="13" spans="1:14" x14ac:dyDescent="0.25">
      <c r="A13" s="6">
        <v>44870</v>
      </c>
      <c r="B13" t="s">
        <v>1295</v>
      </c>
      <c r="M13">
        <v>30</v>
      </c>
      <c r="N13" t="s">
        <v>119</v>
      </c>
    </row>
    <row r="14" spans="1:14" x14ac:dyDescent="0.25">
      <c r="A14" s="6">
        <v>44870</v>
      </c>
      <c r="B14" t="s">
        <v>1296</v>
      </c>
      <c r="M14">
        <v>33</v>
      </c>
      <c r="N14" t="s">
        <v>60</v>
      </c>
    </row>
    <row r="15" spans="1:14" x14ac:dyDescent="0.25">
      <c r="A15" s="6">
        <v>44871</v>
      </c>
      <c r="B15" t="s">
        <v>1297</v>
      </c>
      <c r="M15">
        <v>8</v>
      </c>
      <c r="N15" t="s">
        <v>102</v>
      </c>
    </row>
    <row r="16" spans="1:14" x14ac:dyDescent="0.25">
      <c r="A16" s="6">
        <v>44871</v>
      </c>
      <c r="B16" t="s">
        <v>1298</v>
      </c>
      <c r="M16">
        <v>53</v>
      </c>
      <c r="N16" t="s">
        <v>56</v>
      </c>
    </row>
    <row r="17" spans="1:14" x14ac:dyDescent="0.25">
      <c r="A17" s="6">
        <v>44872</v>
      </c>
      <c r="B17" t="s">
        <v>1299</v>
      </c>
      <c r="M17">
        <v>20</v>
      </c>
      <c r="N17" t="s">
        <v>595</v>
      </c>
    </row>
    <row r="18" spans="1:14" x14ac:dyDescent="0.25">
      <c r="A18" s="6">
        <v>44873</v>
      </c>
      <c r="B18" t="s">
        <v>1300</v>
      </c>
      <c r="M18">
        <v>41</v>
      </c>
      <c r="N18" t="s">
        <v>60</v>
      </c>
    </row>
    <row r="19" spans="1:14" x14ac:dyDescent="0.25">
      <c r="A19" s="6">
        <v>44874</v>
      </c>
      <c r="B19" t="s">
        <v>1301</v>
      </c>
      <c r="M19">
        <v>53</v>
      </c>
      <c r="N19" t="s">
        <v>595</v>
      </c>
    </row>
    <row r="20" spans="1:14" x14ac:dyDescent="0.25">
      <c r="A20" s="6">
        <v>44874</v>
      </c>
      <c r="B20" t="s">
        <v>1302</v>
      </c>
      <c r="M20">
        <v>58</v>
      </c>
      <c r="N20" t="s">
        <v>595</v>
      </c>
    </row>
    <row r="21" spans="1:14" x14ac:dyDescent="0.25">
      <c r="A21" s="6">
        <v>44875</v>
      </c>
      <c r="B21" t="s">
        <v>1303</v>
      </c>
      <c r="M21">
        <v>34</v>
      </c>
      <c r="N21" t="s">
        <v>601</v>
      </c>
    </row>
    <row r="22" spans="1:14" x14ac:dyDescent="0.25">
      <c r="A22" s="6">
        <v>44875</v>
      </c>
      <c r="B22" t="s">
        <v>1304</v>
      </c>
      <c r="M22">
        <v>74</v>
      </c>
      <c r="N22" t="s">
        <v>595</v>
      </c>
    </row>
    <row r="23" spans="1:14" x14ac:dyDescent="0.25">
      <c r="A23" s="6">
        <v>44877</v>
      </c>
      <c r="B23" t="s">
        <v>1305</v>
      </c>
      <c r="M23">
        <v>28</v>
      </c>
      <c r="N23" t="s">
        <v>119</v>
      </c>
    </row>
    <row r="24" spans="1:14" x14ac:dyDescent="0.25">
      <c r="A24" s="6">
        <v>44877</v>
      </c>
      <c r="B24" t="s">
        <v>1306</v>
      </c>
      <c r="M24">
        <v>56</v>
      </c>
      <c r="N24" t="s">
        <v>149</v>
      </c>
    </row>
    <row r="25" spans="1:14" x14ac:dyDescent="0.25">
      <c r="A25" s="6">
        <v>44877</v>
      </c>
      <c r="B25" t="s">
        <v>1307</v>
      </c>
      <c r="M25">
        <v>50</v>
      </c>
      <c r="N25" t="s">
        <v>92</v>
      </c>
    </row>
    <row r="26" spans="1:14" x14ac:dyDescent="0.25">
      <c r="A26" s="6">
        <v>44877</v>
      </c>
      <c r="B26" t="s">
        <v>1308</v>
      </c>
      <c r="M26">
        <v>36</v>
      </c>
      <c r="N26" t="s">
        <v>98</v>
      </c>
    </row>
    <row r="27" spans="1:14" x14ac:dyDescent="0.25">
      <c r="A27" s="6">
        <v>44877</v>
      </c>
      <c r="B27" t="s">
        <v>1309</v>
      </c>
      <c r="M27">
        <v>64</v>
      </c>
      <c r="N27" t="s">
        <v>58</v>
      </c>
    </row>
    <row r="28" spans="1:14" x14ac:dyDescent="0.25">
      <c r="A28" s="6">
        <v>44877</v>
      </c>
      <c r="B28" t="s">
        <v>1310</v>
      </c>
      <c r="M28">
        <v>46</v>
      </c>
      <c r="N28" t="s">
        <v>52</v>
      </c>
    </row>
    <row r="29" spans="1:14" x14ac:dyDescent="0.25">
      <c r="A29" s="6">
        <v>44877</v>
      </c>
      <c r="B29" t="s">
        <v>1311</v>
      </c>
      <c r="M29">
        <v>31</v>
      </c>
      <c r="N29" t="s">
        <v>92</v>
      </c>
    </row>
    <row r="30" spans="1:14" x14ac:dyDescent="0.25">
      <c r="A30" s="6">
        <v>44877</v>
      </c>
      <c r="B30" t="s">
        <v>1312</v>
      </c>
      <c r="M30">
        <v>13</v>
      </c>
      <c r="N30" t="s">
        <v>76</v>
      </c>
    </row>
    <row r="31" spans="1:14" x14ac:dyDescent="0.25">
      <c r="A31" s="6">
        <v>44877</v>
      </c>
      <c r="B31" t="s">
        <v>1313</v>
      </c>
      <c r="M31">
        <v>17</v>
      </c>
      <c r="N31" t="s">
        <v>76</v>
      </c>
    </row>
    <row r="32" spans="1:14" x14ac:dyDescent="0.25">
      <c r="A32" s="6">
        <v>44877</v>
      </c>
      <c r="B32" t="s">
        <v>1314</v>
      </c>
      <c r="M32">
        <v>23</v>
      </c>
      <c r="N32" t="s">
        <v>98</v>
      </c>
    </row>
    <row r="33" spans="1:14" x14ac:dyDescent="0.25">
      <c r="A33" s="6">
        <v>44877</v>
      </c>
      <c r="B33" t="s">
        <v>1315</v>
      </c>
      <c r="M33">
        <v>50</v>
      </c>
      <c r="N33" t="s">
        <v>119</v>
      </c>
    </row>
    <row r="34" spans="1:14" x14ac:dyDescent="0.25">
      <c r="A34" s="6">
        <v>44877</v>
      </c>
      <c r="B34" t="s">
        <v>1316</v>
      </c>
      <c r="M34">
        <v>46</v>
      </c>
      <c r="N34" t="s">
        <v>60</v>
      </c>
    </row>
    <row r="35" spans="1:14" x14ac:dyDescent="0.25">
      <c r="A35" s="6">
        <v>44877</v>
      </c>
      <c r="B35" t="s">
        <v>1317</v>
      </c>
      <c r="M35">
        <v>43</v>
      </c>
      <c r="N35" t="s">
        <v>105</v>
      </c>
    </row>
    <row r="36" spans="1:14" x14ac:dyDescent="0.25">
      <c r="A36" s="6">
        <v>44877</v>
      </c>
      <c r="B36" t="s">
        <v>390</v>
      </c>
      <c r="M36">
        <v>25</v>
      </c>
      <c r="N36" t="s">
        <v>60</v>
      </c>
    </row>
    <row r="37" spans="1:14" x14ac:dyDescent="0.25">
      <c r="A37" s="6">
        <v>44877</v>
      </c>
      <c r="B37" t="s">
        <v>1318</v>
      </c>
      <c r="M37">
        <v>50</v>
      </c>
      <c r="N37" t="s">
        <v>60</v>
      </c>
    </row>
    <row r="38" spans="1:14" x14ac:dyDescent="0.25">
      <c r="A38" s="6">
        <v>44878</v>
      </c>
      <c r="B38" t="s">
        <v>1319</v>
      </c>
      <c r="M38">
        <v>37</v>
      </c>
      <c r="N38" t="s">
        <v>222</v>
      </c>
    </row>
    <row r="39" spans="1:14" x14ac:dyDescent="0.25">
      <c r="A39" s="6">
        <v>44878</v>
      </c>
      <c r="B39" t="s">
        <v>1320</v>
      </c>
      <c r="M39">
        <v>21</v>
      </c>
      <c r="N39" t="s">
        <v>595</v>
      </c>
    </row>
    <row r="40" spans="1:14" x14ac:dyDescent="0.25">
      <c r="A40" s="6">
        <v>44878</v>
      </c>
      <c r="B40" t="s">
        <v>1321</v>
      </c>
      <c r="M40">
        <v>59</v>
      </c>
      <c r="N40" t="s">
        <v>1164</v>
      </c>
    </row>
    <row r="41" spans="1:14" x14ac:dyDescent="0.25">
      <c r="A41" s="6">
        <v>44878</v>
      </c>
      <c r="B41" t="s">
        <v>1322</v>
      </c>
      <c r="M41">
        <v>43</v>
      </c>
      <c r="N41" t="s">
        <v>595</v>
      </c>
    </row>
    <row r="42" spans="1:14" x14ac:dyDescent="0.25">
      <c r="A42" s="6">
        <v>44878</v>
      </c>
      <c r="B42" t="s">
        <v>1323</v>
      </c>
      <c r="M42">
        <v>49</v>
      </c>
      <c r="N42" t="s">
        <v>1164</v>
      </c>
    </row>
    <row r="43" spans="1:14" x14ac:dyDescent="0.25">
      <c r="A43" s="6">
        <v>44878</v>
      </c>
      <c r="B43" t="s">
        <v>1324</v>
      </c>
      <c r="M43">
        <v>42</v>
      </c>
      <c r="N43" t="s">
        <v>595</v>
      </c>
    </row>
    <row r="44" spans="1:14" x14ac:dyDescent="0.25">
      <c r="A44" s="6">
        <v>44878</v>
      </c>
      <c r="B44" t="s">
        <v>1325</v>
      </c>
      <c r="M44">
        <v>67</v>
      </c>
      <c r="N44" t="s">
        <v>1162</v>
      </c>
    </row>
    <row r="45" spans="1:14" x14ac:dyDescent="0.25">
      <c r="A45" s="6">
        <v>44879</v>
      </c>
      <c r="B45" t="s">
        <v>1326</v>
      </c>
      <c r="M45">
        <v>43</v>
      </c>
      <c r="N45" t="s">
        <v>595</v>
      </c>
    </row>
    <row r="46" spans="1:14" x14ac:dyDescent="0.25">
      <c r="A46" s="6">
        <v>44879</v>
      </c>
      <c r="B46" t="s">
        <v>1327</v>
      </c>
      <c r="M46">
        <v>60</v>
      </c>
      <c r="N46" t="s">
        <v>595</v>
      </c>
    </row>
    <row r="47" spans="1:14" x14ac:dyDescent="0.25">
      <c r="A47" s="6">
        <v>44883</v>
      </c>
      <c r="B47" t="s">
        <v>1328</v>
      </c>
      <c r="M47">
        <v>28</v>
      </c>
      <c r="N47" t="s">
        <v>66</v>
      </c>
    </row>
    <row r="48" spans="1:14" x14ac:dyDescent="0.25">
      <c r="A48" s="6">
        <v>44884</v>
      </c>
      <c r="B48" t="s">
        <v>1329</v>
      </c>
      <c r="M48">
        <v>43</v>
      </c>
      <c r="N48" t="s">
        <v>76</v>
      </c>
    </row>
    <row r="49" spans="1:14" x14ac:dyDescent="0.25">
      <c r="A49" s="6">
        <v>44884</v>
      </c>
      <c r="B49" t="s">
        <v>1330</v>
      </c>
      <c r="M49">
        <v>32</v>
      </c>
      <c r="N49" t="s">
        <v>66</v>
      </c>
    </row>
    <row r="50" spans="1:14" x14ac:dyDescent="0.25">
      <c r="A50" s="6">
        <v>44884</v>
      </c>
      <c r="B50" t="s">
        <v>1331</v>
      </c>
      <c r="M50">
        <v>33</v>
      </c>
      <c r="N50" t="s">
        <v>58</v>
      </c>
    </row>
    <row r="51" spans="1:14" x14ac:dyDescent="0.25">
      <c r="A51" s="6">
        <v>44884</v>
      </c>
      <c r="B51" t="s">
        <v>1332</v>
      </c>
      <c r="M51">
        <v>56</v>
      </c>
      <c r="N51" t="s">
        <v>66</v>
      </c>
    </row>
    <row r="52" spans="1:14" x14ac:dyDescent="0.25">
      <c r="A52" s="6">
        <v>44884</v>
      </c>
      <c r="B52" t="s">
        <v>1333</v>
      </c>
      <c r="M52">
        <v>41</v>
      </c>
      <c r="N52" t="s">
        <v>105</v>
      </c>
    </row>
    <row r="53" spans="1:14" x14ac:dyDescent="0.25">
      <c r="A53" s="6">
        <v>44885</v>
      </c>
      <c r="B53" t="s">
        <v>1334</v>
      </c>
      <c r="M53">
        <v>23</v>
      </c>
      <c r="N53" t="s">
        <v>222</v>
      </c>
    </row>
    <row r="54" spans="1:14" x14ac:dyDescent="0.25">
      <c r="A54" s="6">
        <v>44885</v>
      </c>
      <c r="B54" t="s">
        <v>1335</v>
      </c>
      <c r="M54">
        <v>36</v>
      </c>
      <c r="N54" t="s">
        <v>235</v>
      </c>
    </row>
    <row r="55" spans="1:14" x14ac:dyDescent="0.25">
      <c r="A55" s="6">
        <v>44885</v>
      </c>
      <c r="B55" t="s">
        <v>1336</v>
      </c>
      <c r="M55">
        <v>62</v>
      </c>
      <c r="N55" t="s">
        <v>235</v>
      </c>
    </row>
    <row r="56" spans="1:14" x14ac:dyDescent="0.25">
      <c r="A56" s="6">
        <v>44885</v>
      </c>
      <c r="B56" t="s">
        <v>1337</v>
      </c>
      <c r="M56">
        <v>38</v>
      </c>
      <c r="N56" t="s">
        <v>222</v>
      </c>
    </row>
    <row r="57" spans="1:14" x14ac:dyDescent="0.25">
      <c r="A57" s="6">
        <v>44885</v>
      </c>
      <c r="B57" t="s">
        <v>1338</v>
      </c>
      <c r="M57">
        <v>26</v>
      </c>
      <c r="N57" t="s">
        <v>1162</v>
      </c>
    </row>
    <row r="58" spans="1:14" x14ac:dyDescent="0.25">
      <c r="A58" s="6">
        <v>44892</v>
      </c>
      <c r="B58" t="s">
        <v>1339</v>
      </c>
      <c r="M58">
        <v>41</v>
      </c>
      <c r="N58" t="s">
        <v>1169</v>
      </c>
    </row>
    <row r="59" spans="1:14" x14ac:dyDescent="0.25">
      <c r="A59" s="6">
        <v>44892</v>
      </c>
      <c r="B59" t="s">
        <v>1340</v>
      </c>
      <c r="M59">
        <v>68</v>
      </c>
      <c r="N59" t="s">
        <v>119</v>
      </c>
    </row>
    <row r="60" spans="1:14" x14ac:dyDescent="0.25">
      <c r="A60" s="6">
        <v>44892</v>
      </c>
      <c r="B60" t="s">
        <v>1341</v>
      </c>
      <c r="M60">
        <v>63</v>
      </c>
      <c r="N60" t="s">
        <v>1164</v>
      </c>
    </row>
    <row r="61" spans="1:14" x14ac:dyDescent="0.25">
      <c r="A61" s="6">
        <v>44892</v>
      </c>
      <c r="B61" t="s">
        <v>1342</v>
      </c>
      <c r="M61">
        <v>34</v>
      </c>
      <c r="N61" t="s">
        <v>1164</v>
      </c>
    </row>
    <row r="62" spans="1:14" x14ac:dyDescent="0.25">
      <c r="A62" s="6">
        <v>44892</v>
      </c>
      <c r="B62" t="s">
        <v>1343</v>
      </c>
      <c r="M62">
        <v>25</v>
      </c>
      <c r="N62" t="s">
        <v>222</v>
      </c>
    </row>
    <row r="63" spans="1:14" x14ac:dyDescent="0.25">
      <c r="A63" s="6">
        <v>44892</v>
      </c>
      <c r="B63" t="s">
        <v>1344</v>
      </c>
      <c r="M63">
        <v>36</v>
      </c>
      <c r="N63" t="s">
        <v>119</v>
      </c>
    </row>
    <row r="64" spans="1:14" x14ac:dyDescent="0.25">
      <c r="A64" s="6">
        <v>44892</v>
      </c>
      <c r="B64" t="s">
        <v>1345</v>
      </c>
      <c r="M64">
        <v>5</v>
      </c>
      <c r="N64" t="s">
        <v>1169</v>
      </c>
    </row>
    <row r="65" spans="1:14" x14ac:dyDescent="0.25">
      <c r="A65" s="6">
        <v>44892</v>
      </c>
      <c r="B65" t="s">
        <v>1346</v>
      </c>
      <c r="M65">
        <v>47</v>
      </c>
      <c r="N65" t="s">
        <v>489</v>
      </c>
    </row>
    <row r="66" spans="1:14" x14ac:dyDescent="0.25">
      <c r="A66" s="6">
        <v>44892</v>
      </c>
      <c r="B66" t="s">
        <v>1347</v>
      </c>
      <c r="M66">
        <v>58</v>
      </c>
      <c r="N66" t="s">
        <v>1166</v>
      </c>
    </row>
    <row r="67" spans="1:14" x14ac:dyDescent="0.25">
      <c r="A67" s="6">
        <v>44892</v>
      </c>
      <c r="B67" t="s">
        <v>1348</v>
      </c>
      <c r="M67">
        <v>55</v>
      </c>
      <c r="N67" t="s">
        <v>222</v>
      </c>
    </row>
    <row r="68" spans="1:14" x14ac:dyDescent="0.25">
      <c r="A68" s="6">
        <v>44892</v>
      </c>
      <c r="B68" t="s">
        <v>1349</v>
      </c>
      <c r="M68">
        <v>26</v>
      </c>
      <c r="N68" t="s">
        <v>1162</v>
      </c>
    </row>
    <row r="69" spans="1:14" x14ac:dyDescent="0.25">
      <c r="A69" s="6">
        <v>44892</v>
      </c>
      <c r="B69" t="s">
        <v>1350</v>
      </c>
      <c r="M69">
        <v>37</v>
      </c>
      <c r="N69" t="s">
        <v>235</v>
      </c>
    </row>
    <row r="70" spans="1:14" x14ac:dyDescent="0.25">
      <c r="A70" s="6">
        <v>44892</v>
      </c>
      <c r="B70" t="s">
        <v>1351</v>
      </c>
      <c r="M70">
        <v>24</v>
      </c>
      <c r="N70" t="s">
        <v>119</v>
      </c>
    </row>
    <row r="71" spans="1:14" x14ac:dyDescent="0.25">
      <c r="A71" s="6">
        <v>44892</v>
      </c>
      <c r="B71" t="s">
        <v>1352</v>
      </c>
      <c r="M71">
        <v>33</v>
      </c>
      <c r="N71" t="s">
        <v>222</v>
      </c>
    </row>
    <row r="72" spans="1:14" x14ac:dyDescent="0.25">
      <c r="A72" s="6">
        <v>44892</v>
      </c>
      <c r="B72" t="s">
        <v>1353</v>
      </c>
      <c r="M72">
        <v>24</v>
      </c>
      <c r="N72" t="s">
        <v>102</v>
      </c>
    </row>
    <row r="73" spans="1:14" x14ac:dyDescent="0.25">
      <c r="A73" s="6">
        <v>44895</v>
      </c>
      <c r="B73" t="s">
        <v>1354</v>
      </c>
      <c r="M73">
        <v>40</v>
      </c>
      <c r="N73" t="s">
        <v>66</v>
      </c>
    </row>
    <row r="74" spans="1:14" x14ac:dyDescent="0.25">
      <c r="A74" s="6">
        <v>44895</v>
      </c>
      <c r="B74" t="s">
        <v>1355</v>
      </c>
      <c r="M74">
        <v>62</v>
      </c>
      <c r="N74" t="s">
        <v>235</v>
      </c>
    </row>
    <row r="75" spans="1:14" x14ac:dyDescent="0.25">
      <c r="A75" s="6">
        <v>44895</v>
      </c>
      <c r="B75" t="s">
        <v>1356</v>
      </c>
      <c r="M75">
        <v>20</v>
      </c>
      <c r="N75" t="s">
        <v>76</v>
      </c>
    </row>
    <row r="76" spans="1:14" x14ac:dyDescent="0.25">
      <c r="A76" s="6">
        <v>44895</v>
      </c>
      <c r="B76" t="s">
        <v>1357</v>
      </c>
      <c r="M76">
        <v>58</v>
      </c>
      <c r="N76" t="s">
        <v>235</v>
      </c>
    </row>
  </sheetData>
  <conditionalFormatting sqref="K1:K2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9" workbookViewId="0">
      <selection activeCell="A37" sqref="A37"/>
    </sheetView>
  </sheetViews>
  <sheetFormatPr defaultRowHeight="15" x14ac:dyDescent="0.25"/>
  <cols>
    <col min="1" max="1" width="10.7109375" bestFit="1" customWidth="1"/>
    <col min="2" max="2" width="29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1358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35</v>
      </c>
      <c r="N2" s="5" t="s">
        <v>105</v>
      </c>
    </row>
    <row r="3" spans="1:14" x14ac:dyDescent="0.25">
      <c r="A3" s="61">
        <v>44897</v>
      </c>
      <c r="B3" s="4" t="s">
        <v>1359</v>
      </c>
      <c r="C3" s="4"/>
      <c r="D3" s="4"/>
      <c r="E3" s="4"/>
      <c r="F3" s="4"/>
      <c r="G3" s="4"/>
      <c r="H3" s="4"/>
      <c r="I3" s="4"/>
      <c r="J3" s="12"/>
      <c r="K3" s="4"/>
      <c r="L3" s="4"/>
      <c r="M3" s="4">
        <v>75</v>
      </c>
      <c r="N3" s="4" t="s">
        <v>58</v>
      </c>
    </row>
    <row r="4" spans="1:14" x14ac:dyDescent="0.25">
      <c r="A4" s="6">
        <v>44897</v>
      </c>
      <c r="B4" t="s">
        <v>1354</v>
      </c>
      <c r="M4">
        <v>40</v>
      </c>
      <c r="N4" t="s">
        <v>76</v>
      </c>
    </row>
    <row r="5" spans="1:14" x14ac:dyDescent="0.25">
      <c r="A5" s="6">
        <v>44897</v>
      </c>
      <c r="B5" t="s">
        <v>1360</v>
      </c>
      <c r="M5">
        <v>20</v>
      </c>
      <c r="N5" t="s">
        <v>66</v>
      </c>
    </row>
    <row r="6" spans="1:14" x14ac:dyDescent="0.25">
      <c r="A6" s="6">
        <v>44897</v>
      </c>
      <c r="B6" t="s">
        <v>1361</v>
      </c>
      <c r="M6">
        <v>54</v>
      </c>
      <c r="N6" t="s">
        <v>1362</v>
      </c>
    </row>
    <row r="7" spans="1:14" x14ac:dyDescent="0.25">
      <c r="A7" s="6">
        <v>44897</v>
      </c>
      <c r="B7" t="s">
        <v>1363</v>
      </c>
      <c r="M7">
        <v>35</v>
      </c>
      <c r="N7" t="s">
        <v>1362</v>
      </c>
    </row>
    <row r="8" spans="1:14" x14ac:dyDescent="0.25">
      <c r="A8" s="6">
        <v>44898</v>
      </c>
      <c r="B8" t="s">
        <v>1364</v>
      </c>
      <c r="M8">
        <v>59</v>
      </c>
      <c r="N8" t="s">
        <v>58</v>
      </c>
    </row>
    <row r="9" spans="1:14" x14ac:dyDescent="0.25">
      <c r="A9" s="6">
        <v>44898</v>
      </c>
      <c r="B9" t="s">
        <v>1365</v>
      </c>
      <c r="M9">
        <v>32</v>
      </c>
      <c r="N9" t="s">
        <v>58</v>
      </c>
    </row>
    <row r="10" spans="1:14" x14ac:dyDescent="0.25">
      <c r="A10" s="6">
        <v>44898</v>
      </c>
      <c r="B10" t="s">
        <v>1366</v>
      </c>
      <c r="M10">
        <v>33</v>
      </c>
      <c r="N10" t="s">
        <v>60</v>
      </c>
    </row>
    <row r="11" spans="1:14" x14ac:dyDescent="0.25">
      <c r="A11" s="6">
        <v>44899</v>
      </c>
      <c r="B11" t="s">
        <v>1367</v>
      </c>
      <c r="M11">
        <v>20</v>
      </c>
      <c r="N11" t="s">
        <v>1115</v>
      </c>
    </row>
    <row r="12" spans="1:14" x14ac:dyDescent="0.25">
      <c r="A12" s="6">
        <v>44899</v>
      </c>
      <c r="B12" t="s">
        <v>1368</v>
      </c>
      <c r="M12">
        <v>34</v>
      </c>
      <c r="N12" t="s">
        <v>119</v>
      </c>
    </row>
    <row r="13" spans="1:14" x14ac:dyDescent="0.25">
      <c r="A13" s="6">
        <v>44899</v>
      </c>
      <c r="B13" t="s">
        <v>1369</v>
      </c>
      <c r="M13">
        <v>22</v>
      </c>
      <c r="N13" t="s">
        <v>119</v>
      </c>
    </row>
    <row r="14" spans="1:14" x14ac:dyDescent="0.25">
      <c r="A14" s="6">
        <v>44899</v>
      </c>
      <c r="B14" t="s">
        <v>1370</v>
      </c>
      <c r="M14">
        <v>42</v>
      </c>
      <c r="N14" t="s">
        <v>1164</v>
      </c>
    </row>
    <row r="15" spans="1:14" x14ac:dyDescent="0.25">
      <c r="A15" s="6">
        <v>44899</v>
      </c>
      <c r="B15" t="s">
        <v>1371</v>
      </c>
      <c r="M15">
        <v>41</v>
      </c>
      <c r="N15" t="s">
        <v>1166</v>
      </c>
    </row>
    <row r="16" spans="1:14" x14ac:dyDescent="0.25">
      <c r="A16" s="6">
        <v>44899</v>
      </c>
      <c r="B16" t="s">
        <v>1372</v>
      </c>
      <c r="M16">
        <v>59</v>
      </c>
      <c r="N16" t="s">
        <v>235</v>
      </c>
    </row>
    <row r="17" spans="1:14" x14ac:dyDescent="0.25">
      <c r="A17" s="6">
        <v>44899</v>
      </c>
      <c r="B17" t="s">
        <v>1373</v>
      </c>
      <c r="M17">
        <v>25</v>
      </c>
      <c r="N17" t="s">
        <v>1169</v>
      </c>
    </row>
    <row r="18" spans="1:14" x14ac:dyDescent="0.25">
      <c r="A18" s="6">
        <v>44899</v>
      </c>
      <c r="B18" t="s">
        <v>1374</v>
      </c>
      <c r="M18">
        <v>72</v>
      </c>
      <c r="N18" t="s">
        <v>235</v>
      </c>
    </row>
    <row r="19" spans="1:14" x14ac:dyDescent="0.25">
      <c r="A19" s="6">
        <v>44899</v>
      </c>
      <c r="B19" t="s">
        <v>1375</v>
      </c>
      <c r="M19">
        <v>48</v>
      </c>
      <c r="N19" t="s">
        <v>489</v>
      </c>
    </row>
    <row r="20" spans="1:14" x14ac:dyDescent="0.25">
      <c r="A20" s="6">
        <v>44899</v>
      </c>
      <c r="B20" t="s">
        <v>1376</v>
      </c>
      <c r="M20">
        <v>51</v>
      </c>
      <c r="N20" t="s">
        <v>1115</v>
      </c>
    </row>
    <row r="21" spans="1:14" x14ac:dyDescent="0.25">
      <c r="A21" s="6">
        <v>44899</v>
      </c>
      <c r="B21" t="s">
        <v>1377</v>
      </c>
      <c r="M21">
        <v>23</v>
      </c>
      <c r="N21" t="s">
        <v>1378</v>
      </c>
    </row>
    <row r="22" spans="1:14" x14ac:dyDescent="0.25">
      <c r="A22" s="6">
        <v>44899</v>
      </c>
      <c r="B22" t="s">
        <v>1379</v>
      </c>
      <c r="M22">
        <v>36</v>
      </c>
      <c r="N22" t="s">
        <v>1380</v>
      </c>
    </row>
    <row r="23" spans="1:14" x14ac:dyDescent="0.25">
      <c r="A23" s="6">
        <v>44899</v>
      </c>
      <c r="B23" t="s">
        <v>1381</v>
      </c>
      <c r="M23">
        <v>24</v>
      </c>
      <c r="N23" t="s">
        <v>1164</v>
      </c>
    </row>
    <row r="24" spans="1:14" x14ac:dyDescent="0.25">
      <c r="A24" s="6">
        <v>44899</v>
      </c>
      <c r="B24" t="s">
        <v>1382</v>
      </c>
      <c r="M24">
        <v>20</v>
      </c>
      <c r="N24" t="s">
        <v>66</v>
      </c>
    </row>
    <row r="25" spans="1:14" x14ac:dyDescent="0.25">
      <c r="A25" s="6">
        <v>44900</v>
      </c>
      <c r="B25" t="s">
        <v>1383</v>
      </c>
      <c r="M25">
        <v>55</v>
      </c>
      <c r="N25" t="s">
        <v>102</v>
      </c>
    </row>
    <row r="26" spans="1:14" x14ac:dyDescent="0.25">
      <c r="A26" s="6">
        <v>44901</v>
      </c>
      <c r="B26" t="s">
        <v>1384</v>
      </c>
      <c r="M26">
        <v>35</v>
      </c>
      <c r="N26" t="s">
        <v>119</v>
      </c>
    </row>
    <row r="27" spans="1:14" x14ac:dyDescent="0.25">
      <c r="A27" s="6">
        <v>44901</v>
      </c>
      <c r="B27" t="s">
        <v>1385</v>
      </c>
      <c r="M27">
        <v>45</v>
      </c>
      <c r="N27" t="s">
        <v>119</v>
      </c>
    </row>
    <row r="28" spans="1:14" x14ac:dyDescent="0.25">
      <c r="A28" s="6">
        <v>44901</v>
      </c>
      <c r="B28" t="s">
        <v>1386</v>
      </c>
      <c r="M28">
        <v>6</v>
      </c>
      <c r="N28" t="s">
        <v>119</v>
      </c>
    </row>
    <row r="29" spans="1:14" x14ac:dyDescent="0.25">
      <c r="A29" s="6">
        <v>44901</v>
      </c>
      <c r="B29" t="s">
        <v>1383</v>
      </c>
      <c r="M29">
        <v>55</v>
      </c>
      <c r="N29" t="s">
        <v>119</v>
      </c>
    </row>
    <row r="30" spans="1:14" x14ac:dyDescent="0.25">
      <c r="A30" s="6">
        <v>44905</v>
      </c>
      <c r="B30" t="s">
        <v>1387</v>
      </c>
      <c r="M30">
        <v>24</v>
      </c>
      <c r="N30" t="s">
        <v>66</v>
      </c>
    </row>
    <row r="31" spans="1:14" x14ac:dyDescent="0.25">
      <c r="A31" s="6">
        <v>44905</v>
      </c>
      <c r="B31" t="s">
        <v>1388</v>
      </c>
      <c r="M31">
        <v>32</v>
      </c>
      <c r="N31" t="s">
        <v>105</v>
      </c>
    </row>
    <row r="32" spans="1:14" x14ac:dyDescent="0.25">
      <c r="A32" s="6">
        <v>44905</v>
      </c>
      <c r="B32" t="s">
        <v>1389</v>
      </c>
      <c r="M32">
        <v>13</v>
      </c>
      <c r="N32" t="s">
        <v>58</v>
      </c>
    </row>
    <row r="33" spans="1:14" x14ac:dyDescent="0.25">
      <c r="A33" s="6">
        <v>44905</v>
      </c>
      <c r="B33" t="s">
        <v>75</v>
      </c>
      <c r="M33">
        <v>34</v>
      </c>
      <c r="N33" t="s">
        <v>66</v>
      </c>
    </row>
    <row r="34" spans="1:14" x14ac:dyDescent="0.25">
      <c r="A34" s="6">
        <v>44905</v>
      </c>
      <c r="B34" t="s">
        <v>1390</v>
      </c>
      <c r="M34">
        <v>37</v>
      </c>
      <c r="N34" t="s">
        <v>76</v>
      </c>
    </row>
    <row r="35" spans="1:14" x14ac:dyDescent="0.25">
      <c r="A35" s="6">
        <v>44905</v>
      </c>
      <c r="B35" t="s">
        <v>1391</v>
      </c>
      <c r="M35">
        <v>35</v>
      </c>
      <c r="N35" t="s">
        <v>76</v>
      </c>
    </row>
    <row r="36" spans="1:14" x14ac:dyDescent="0.25">
      <c r="A36" s="6">
        <v>44905</v>
      </c>
      <c r="B36" t="s">
        <v>1392</v>
      </c>
      <c r="M36">
        <v>43</v>
      </c>
      <c r="N36" t="s">
        <v>105</v>
      </c>
    </row>
  </sheetData>
  <conditionalFormatting sqref="K1:K2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B47" sqref="B47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5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5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35" t="s">
        <v>33</v>
      </c>
      <c r="F4" s="10">
        <v>0</v>
      </c>
      <c r="G4" s="10">
        <f t="shared" si="0"/>
        <v>-1000</v>
      </c>
      <c r="H4" s="33" t="s">
        <v>21</v>
      </c>
      <c r="I4" s="4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5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">
        <v>1.88</v>
      </c>
      <c r="D6" s="4" t="s">
        <v>15</v>
      </c>
      <c r="E6" s="35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5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4" t="s">
        <v>56</v>
      </c>
    </row>
    <row r="8" spans="1:9" x14ac:dyDescent="0.25">
      <c r="A8" s="6">
        <v>44604</v>
      </c>
      <c r="B8" s="4" t="s">
        <v>75</v>
      </c>
      <c r="C8" s="9">
        <v>1.7</v>
      </c>
      <c r="D8" s="4" t="s">
        <v>15</v>
      </c>
      <c r="E8" s="35" t="s">
        <v>532</v>
      </c>
      <c r="F8" s="10">
        <f>C8*D$39</f>
        <v>1700</v>
      </c>
      <c r="G8" s="10">
        <f>(F8-D$39)/2</f>
        <v>350</v>
      </c>
      <c r="H8" s="33" t="s">
        <v>21</v>
      </c>
      <c r="I8" s="43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1281</v>
      </c>
      <c r="F9" s="10">
        <v>0</v>
      </c>
      <c r="G9" s="10">
        <f>(F9-D$39)/2</f>
        <v>-500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">
        <v>2.25</v>
      </c>
      <c r="D10" s="4" t="s">
        <v>15</v>
      </c>
      <c r="E10" s="39" t="s">
        <v>532</v>
      </c>
      <c r="F10" s="10">
        <f>C10*D$39</f>
        <v>2250</v>
      </c>
      <c r="G10" s="10">
        <f>(F10-D$39)/2</f>
        <v>625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1281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1.99</v>
      </c>
      <c r="D12" s="4" t="s">
        <v>15</v>
      </c>
      <c r="E12" s="35" t="s">
        <v>33</v>
      </c>
      <c r="F12" s="10">
        <f>C12*D$39</f>
        <v>1990</v>
      </c>
      <c r="G12" s="10">
        <f t="shared" ref="G12:G20" si="1">F12-D$39</f>
        <v>990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35" t="s">
        <v>33</v>
      </c>
      <c r="F13" s="10">
        <v>0</v>
      </c>
      <c r="G13" s="10">
        <f t="shared" si="1"/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">
        <v>1.92</v>
      </c>
      <c r="D14" s="4" t="s">
        <v>15</v>
      </c>
      <c r="E14" s="35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4" t="s">
        <v>102</v>
      </c>
    </row>
    <row r="15" spans="1:9" x14ac:dyDescent="0.25">
      <c r="A15" s="6">
        <v>44612</v>
      </c>
      <c r="B15" s="4" t="s">
        <v>118</v>
      </c>
      <c r="C15" s="9">
        <v>2.04</v>
      </c>
      <c r="D15" s="4" t="s">
        <v>15</v>
      </c>
      <c r="E15" s="35" t="s">
        <v>33</v>
      </c>
      <c r="F15" s="10">
        <f t="shared" si="2"/>
        <v>2040</v>
      </c>
      <c r="G15" s="10">
        <f t="shared" si="1"/>
        <v>1040</v>
      </c>
      <c r="H15" s="33" t="s">
        <v>312</v>
      </c>
      <c r="I15" s="4" t="s">
        <v>119</v>
      </c>
    </row>
    <row r="16" spans="1:9" x14ac:dyDescent="0.25">
      <c r="A16" s="79">
        <v>44612</v>
      </c>
      <c r="B16" s="81" t="s">
        <v>128</v>
      </c>
      <c r="C16" s="9">
        <v>1.53</v>
      </c>
      <c r="D16" s="4" t="s">
        <v>15</v>
      </c>
      <c r="E16" s="13" t="s">
        <v>532</v>
      </c>
      <c r="F16" s="10">
        <f t="shared" si="2"/>
        <v>1530</v>
      </c>
      <c r="G16" s="10">
        <f t="shared" si="1"/>
        <v>530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">
        <v>1.95</v>
      </c>
      <c r="D17" s="4" t="s">
        <v>15</v>
      </c>
      <c r="E17" s="35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1.98</v>
      </c>
      <c r="D18" s="4" t="s">
        <v>15</v>
      </c>
      <c r="E18" s="35" t="s">
        <v>33</v>
      </c>
      <c r="F18" s="10">
        <f t="shared" si="2"/>
        <v>1980</v>
      </c>
      <c r="G18" s="10">
        <f t="shared" si="1"/>
        <v>980</v>
      </c>
      <c r="H18" s="4" t="s">
        <v>311</v>
      </c>
      <c r="I18" s="4" t="s">
        <v>102</v>
      </c>
    </row>
    <row r="19" spans="1:9" x14ac:dyDescent="0.25">
      <c r="A19" s="6">
        <v>44618</v>
      </c>
      <c r="B19" s="4" t="s">
        <v>143</v>
      </c>
      <c r="C19" s="9">
        <v>1.61</v>
      </c>
      <c r="D19" s="4" t="s">
        <v>15</v>
      </c>
      <c r="E19" s="35" t="s">
        <v>532</v>
      </c>
      <c r="F19" s="10">
        <f t="shared" si="2"/>
        <v>1610</v>
      </c>
      <c r="G19" s="10">
        <f t="shared" si="1"/>
        <v>610</v>
      </c>
      <c r="H19" s="4" t="s">
        <v>316</v>
      </c>
      <c r="I19" s="43" t="s">
        <v>66</v>
      </c>
    </row>
    <row r="20" spans="1:9" x14ac:dyDescent="0.25">
      <c r="A20" s="6">
        <v>44618</v>
      </c>
      <c r="B20" s="4" t="s">
        <v>147</v>
      </c>
      <c r="C20" s="9">
        <v>2.0499999999999998</v>
      </c>
      <c r="D20" s="4" t="s">
        <v>15</v>
      </c>
      <c r="E20" s="35" t="s">
        <v>33</v>
      </c>
      <c r="F20" s="10">
        <f t="shared" si="2"/>
        <v>2050</v>
      </c>
      <c r="G20" s="10">
        <f t="shared" si="1"/>
        <v>1050</v>
      </c>
      <c r="H20" s="4" t="s">
        <v>313</v>
      </c>
      <c r="I20" s="4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35" t="s">
        <v>34</v>
      </c>
      <c r="F21" s="10">
        <v>0</v>
      </c>
      <c r="G21" s="10">
        <v>0</v>
      </c>
      <c r="H21" s="4" t="s">
        <v>22</v>
      </c>
      <c r="I21" s="4" t="s">
        <v>149</v>
      </c>
    </row>
    <row r="22" spans="1:9" x14ac:dyDescent="0.25">
      <c r="A22" s="6">
        <v>44618</v>
      </c>
      <c r="B22" s="4" t="s">
        <v>154</v>
      </c>
      <c r="C22" s="9">
        <v>1.78</v>
      </c>
      <c r="D22" s="4" t="s">
        <v>15</v>
      </c>
      <c r="E22" s="35" t="s">
        <v>532</v>
      </c>
      <c r="F22" s="10">
        <f>C22*D$39</f>
        <v>1780</v>
      </c>
      <c r="G22" s="10">
        <f>(F22-D$39)/2</f>
        <v>390</v>
      </c>
      <c r="H22" s="4" t="s">
        <v>23</v>
      </c>
      <c r="I22" s="43" t="s">
        <v>66</v>
      </c>
    </row>
    <row r="23" spans="1:9" x14ac:dyDescent="0.25">
      <c r="A23" s="6">
        <v>44619</v>
      </c>
      <c r="B23" s="4" t="s">
        <v>160</v>
      </c>
      <c r="C23" s="9">
        <v>2.04</v>
      </c>
      <c r="D23" s="4" t="s">
        <v>15</v>
      </c>
      <c r="E23" s="35" t="s">
        <v>33</v>
      </c>
      <c r="F23" s="10">
        <f>C23*D$39</f>
        <v>2040</v>
      </c>
      <c r="G23" s="10">
        <f>F23-D$39</f>
        <v>1040</v>
      </c>
      <c r="H23" s="4" t="s">
        <v>25</v>
      </c>
      <c r="I23" s="4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35" t="s">
        <v>33</v>
      </c>
      <c r="F24" s="10">
        <f t="shared" ref="F24:F26" si="3">C24*D$39</f>
        <v>1780</v>
      </c>
      <c r="G24" s="10">
        <f t="shared" ref="G24:G26" si="4">F24-D$39</f>
        <v>780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">
        <v>1.63</v>
      </c>
      <c r="D25" s="4" t="s">
        <v>15</v>
      </c>
      <c r="E25" s="13" t="s">
        <v>532</v>
      </c>
      <c r="F25" s="10">
        <f t="shared" si="3"/>
        <v>1630</v>
      </c>
      <c r="G25" s="10">
        <f t="shared" si="4"/>
        <v>630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1282</v>
      </c>
      <c r="F26" s="10">
        <f t="shared" si="3"/>
        <v>2000</v>
      </c>
      <c r="G26" s="10">
        <f t="shared" si="4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3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20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86.956521739130437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53.093259464450604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1.8834782608695653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33.863262274679833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33.863262274679833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949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12965</v>
      </c>
      <c r="E40" s="4">
        <v>12</v>
      </c>
      <c r="F40" s="47">
        <f>SUM(G7:G8)</f>
        <v>1350</v>
      </c>
      <c r="G40" s="46">
        <f t="shared" si="6"/>
        <v>28930</v>
      </c>
      <c r="H40" s="33">
        <f t="shared" si="5"/>
        <v>5.4</v>
      </c>
    </row>
    <row r="41" spans="1:8" x14ac:dyDescent="0.25">
      <c r="A41" s="4"/>
      <c r="B41" s="19" t="s">
        <v>47</v>
      </c>
      <c r="C41" s="4"/>
      <c r="D41" s="30">
        <f>D40/D36*100</f>
        <v>51.859999999999992</v>
      </c>
      <c r="E41" s="4">
        <v>13</v>
      </c>
      <c r="F41" s="45">
        <f>SUM(G9:G10)</f>
        <v>125</v>
      </c>
      <c r="G41" s="46">
        <f t="shared" si="6"/>
        <v>29055</v>
      </c>
      <c r="H41" s="33">
        <f t="shared" si="5"/>
        <v>0.5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29055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29055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29055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29055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29055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910</v>
      </c>
      <c r="G47" s="46">
        <f t="shared" si="6"/>
        <v>29965</v>
      </c>
      <c r="H47" s="33">
        <f t="shared" si="5"/>
        <v>3.64</v>
      </c>
    </row>
    <row r="48" spans="1:8" x14ac:dyDescent="0.25">
      <c r="E48" s="4">
        <v>20</v>
      </c>
      <c r="F48" s="45">
        <f>SUM(G15:G15)</f>
        <v>1040</v>
      </c>
      <c r="G48" s="46">
        <f t="shared" si="6"/>
        <v>31005</v>
      </c>
      <c r="H48" s="33">
        <f t="shared" si="5"/>
        <v>4.16</v>
      </c>
    </row>
    <row r="49" spans="5:8" x14ac:dyDescent="0.25">
      <c r="E49" s="4">
        <v>21</v>
      </c>
      <c r="F49" s="45">
        <v>0</v>
      </c>
      <c r="G49" s="46">
        <f t="shared" si="6"/>
        <v>31005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31955</v>
      </c>
      <c r="H50" s="33">
        <f t="shared" si="5"/>
        <v>3.8</v>
      </c>
    </row>
    <row r="51" spans="5:8" x14ac:dyDescent="0.25">
      <c r="E51" s="4">
        <v>23</v>
      </c>
      <c r="F51" s="45">
        <f>G18</f>
        <v>980</v>
      </c>
      <c r="G51" s="46">
        <f t="shared" si="6"/>
        <v>32935</v>
      </c>
      <c r="H51" s="33">
        <f t="shared" si="5"/>
        <v>3.92</v>
      </c>
    </row>
    <row r="52" spans="5:8" x14ac:dyDescent="0.25">
      <c r="E52" s="4">
        <v>24</v>
      </c>
      <c r="F52" s="45">
        <v>0</v>
      </c>
      <c r="G52" s="46">
        <f t="shared" si="6"/>
        <v>32935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32935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2050</v>
      </c>
      <c r="G54" s="46">
        <f t="shared" si="6"/>
        <v>34985</v>
      </c>
      <c r="H54" s="33">
        <f t="shared" si="5"/>
        <v>8.2000000000000011</v>
      </c>
    </row>
    <row r="55" spans="5:8" x14ac:dyDescent="0.25">
      <c r="E55" s="4">
        <v>27</v>
      </c>
      <c r="F55" s="45">
        <f>SUM(G23:G26)</f>
        <v>3450</v>
      </c>
      <c r="G55" s="46">
        <f t="shared" si="6"/>
        <v>38435</v>
      </c>
      <c r="H55" s="33">
        <f t="shared" si="5"/>
        <v>13.8</v>
      </c>
    </row>
    <row r="56" spans="5:8" x14ac:dyDescent="0.25">
      <c r="E56" s="4">
        <v>28</v>
      </c>
      <c r="F56" s="45">
        <v>0</v>
      </c>
      <c r="G56" s="46">
        <f t="shared" si="6"/>
        <v>38435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38435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38435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38435</v>
      </c>
      <c r="H59" s="33">
        <f t="shared" si="5"/>
        <v>0</v>
      </c>
    </row>
  </sheetData>
  <conditionalFormatting sqref="G2:G10 G12:G27">
    <cfRule type="cellIs" dxfId="41" priority="15" operator="lessThan">
      <formula>0</formula>
    </cfRule>
    <cfRule type="cellIs" dxfId="40" priority="16" operator="greaterThan">
      <formula>0</formula>
    </cfRule>
  </conditionalFormatting>
  <conditionalFormatting sqref="F29:F59">
    <cfRule type="cellIs" dxfId="39" priority="9" operator="greaterThan">
      <formula>0</formula>
    </cfRule>
    <cfRule type="cellIs" dxfId="38" priority="10" operator="lessThan">
      <formula>-240.63</formula>
    </cfRule>
    <cfRule type="cellIs" dxfId="37" priority="11" operator="greaterThan">
      <formula>0</formula>
    </cfRule>
  </conditionalFormatting>
  <conditionalFormatting sqref="G11">
    <cfRule type="cellIs" dxfId="36" priority="5" operator="lessThan">
      <formula>0</formula>
    </cfRule>
    <cfRule type="cellIs" dxfId="35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4" workbookViewId="0">
      <selection activeCell="F117" sqref="F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3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27" workbookViewId="0">
      <selection activeCell="B61" sqref="B61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bestFit="1" customWidth="1"/>
    <col min="6" max="6" width="11.42578125" bestFit="1" customWidth="1"/>
    <col min="7" max="7" width="11.7109375" bestFit="1" customWidth="1"/>
    <col min="8" max="8" width="9.140625" style="4"/>
    <col min="9" max="9" width="30.42578125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C2*D$54</f>
        <v>2029.9999999999998</v>
      </c>
      <c r="G2" s="10">
        <f>F2-D$54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">
        <v>1.61</v>
      </c>
      <c r="D3" s="4" t="s">
        <v>15</v>
      </c>
      <c r="E3" s="39" t="s">
        <v>532</v>
      </c>
      <c r="F3" s="10">
        <f>C3*D$54</f>
        <v>1610</v>
      </c>
      <c r="G3" s="10">
        <f>F3-D$54</f>
        <v>610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>F4-D$54</f>
        <v>-1000</v>
      </c>
      <c r="H4" s="4" t="s">
        <v>21</v>
      </c>
      <c r="I4" s="4" t="s">
        <v>119</v>
      </c>
    </row>
    <row r="5" spans="1:9" x14ac:dyDescent="0.25">
      <c r="A5" s="6">
        <v>44623</v>
      </c>
      <c r="B5" s="4" t="s">
        <v>180</v>
      </c>
      <c r="C5" s="9">
        <v>2.06</v>
      </c>
      <c r="D5" s="4" t="s">
        <v>15</v>
      </c>
      <c r="E5" s="39" t="s">
        <v>33</v>
      </c>
      <c r="F5" s="10">
        <f>C5*D$54</f>
        <v>2060</v>
      </c>
      <c r="G5" s="10">
        <f>F5-D$54</f>
        <v>1060</v>
      </c>
      <c r="H5" s="4" t="s">
        <v>316</v>
      </c>
      <c r="I5" s="4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57" t="s">
        <v>34</v>
      </c>
      <c r="F6" s="10">
        <f t="shared" ref="F6:F7" si="0">C6*D$54</f>
        <v>2000</v>
      </c>
      <c r="G6" s="10">
        <f t="shared" ref="G6:G7" si="1">F6-D$54</f>
        <v>1000</v>
      </c>
      <c r="H6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">
        <v>1.64</v>
      </c>
      <c r="D7" s="4" t="s">
        <v>15</v>
      </c>
      <c r="E7" s="57" t="s">
        <v>532</v>
      </c>
      <c r="F7" s="10">
        <f t="shared" si="0"/>
        <v>1640</v>
      </c>
      <c r="G7" s="10">
        <f t="shared" si="1"/>
        <v>640</v>
      </c>
      <c r="H7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C8*D$54</f>
        <v>1750</v>
      </c>
      <c r="G8" s="10">
        <f>F8-D$54</f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>F9-D$54</f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>F10-D$54</f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>F11-D$54</f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C13*D$54</f>
        <v>2000</v>
      </c>
      <c r="G13" s="10">
        <f t="shared" ref="G13:G38" si="2">F13-D$54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">
        <v>1.55</v>
      </c>
      <c r="D14" s="4" t="s">
        <v>15</v>
      </c>
      <c r="E14" s="57" t="s">
        <v>532</v>
      </c>
      <c r="F14" s="10">
        <f>C14*D$54</f>
        <v>1550</v>
      </c>
      <c r="G14" s="10">
        <f t="shared" si="2"/>
        <v>550</v>
      </c>
      <c r="H1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C15*D$54</f>
        <v>2000</v>
      </c>
      <c r="G15" s="10">
        <f t="shared" si="2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">
        <v>1.71</v>
      </c>
      <c r="D16" s="4" t="s">
        <v>15</v>
      </c>
      <c r="E16" s="57" t="s">
        <v>532</v>
      </c>
      <c r="F16" s="10">
        <f>C16*D$54</f>
        <v>1710</v>
      </c>
      <c r="G16" s="10">
        <f t="shared" si="2"/>
        <v>710</v>
      </c>
      <c r="H16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2"/>
        <v>-1000</v>
      </c>
      <c r="H17" s="4" t="s">
        <v>29</v>
      </c>
      <c r="I17" s="4" t="s">
        <v>105</v>
      </c>
    </row>
    <row r="18" spans="1:9" x14ac:dyDescent="0.25">
      <c r="A18" s="6">
        <v>44632</v>
      </c>
      <c r="B18" s="4" t="s">
        <v>221</v>
      </c>
      <c r="C18" s="9">
        <v>1.86</v>
      </c>
      <c r="D18" s="4" t="s">
        <v>15</v>
      </c>
      <c r="E18" s="40" t="s">
        <v>33</v>
      </c>
      <c r="F18" s="10"/>
      <c r="G18" s="10">
        <f t="shared" si="2"/>
        <v>-1000</v>
      </c>
      <c r="H18" s="4" t="s">
        <v>28</v>
      </c>
      <c r="I18" s="38" t="s">
        <v>222</v>
      </c>
    </row>
    <row r="19" spans="1:9" x14ac:dyDescent="0.25">
      <c r="A19" s="6">
        <v>44633</v>
      </c>
      <c r="B19" s="4" t="s">
        <v>231</v>
      </c>
      <c r="C19" s="9">
        <v>2</v>
      </c>
      <c r="D19" s="4" t="s">
        <v>15</v>
      </c>
      <c r="E19" s="39" t="s">
        <v>34</v>
      </c>
      <c r="F19" s="10">
        <f>C19*D$54</f>
        <v>2000</v>
      </c>
      <c r="G19" s="10">
        <f t="shared" si="2"/>
        <v>1000</v>
      </c>
      <c r="H19" s="4" t="s">
        <v>28</v>
      </c>
      <c r="I19" s="4" t="s">
        <v>52</v>
      </c>
    </row>
    <row r="20" spans="1:9" x14ac:dyDescent="0.25">
      <c r="A20" s="6">
        <v>44633</v>
      </c>
      <c r="B20" s="4" t="s">
        <v>232</v>
      </c>
      <c r="C20" s="9">
        <v>1.92</v>
      </c>
      <c r="D20" s="4" t="s">
        <v>15</v>
      </c>
      <c r="E20" s="39" t="s">
        <v>33</v>
      </c>
      <c r="F20" s="10">
        <f>C20*D$54</f>
        <v>1920</v>
      </c>
      <c r="G20" s="10">
        <f t="shared" si="2"/>
        <v>920</v>
      </c>
      <c r="H20" s="4" t="s">
        <v>315</v>
      </c>
      <c r="I20" s="4" t="s">
        <v>52</v>
      </c>
    </row>
    <row r="21" spans="1:9" x14ac:dyDescent="0.25">
      <c r="A21" s="79">
        <v>44634</v>
      </c>
      <c r="B21" s="81" t="s">
        <v>239</v>
      </c>
      <c r="C21" s="9">
        <v>1.58</v>
      </c>
      <c r="D21" s="4" t="s">
        <v>15</v>
      </c>
      <c r="E21" s="57" t="s">
        <v>532</v>
      </c>
      <c r="F21" s="10">
        <f>C21*D$54</f>
        <v>1580</v>
      </c>
      <c r="G21" s="10">
        <f t="shared" si="2"/>
        <v>580</v>
      </c>
      <c r="H21" t="s">
        <v>27</v>
      </c>
      <c r="I21" s="4" t="s">
        <v>85</v>
      </c>
    </row>
    <row r="22" spans="1:9" x14ac:dyDescent="0.25">
      <c r="A22" s="6">
        <v>44635</v>
      </c>
      <c r="B22" s="4" t="s">
        <v>244</v>
      </c>
      <c r="C22" s="9">
        <v>2</v>
      </c>
      <c r="D22" s="4" t="s">
        <v>15</v>
      </c>
      <c r="E22" s="39" t="s">
        <v>34</v>
      </c>
      <c r="F22" s="10">
        <f>C22*D$54</f>
        <v>2000</v>
      </c>
      <c r="G22" s="10">
        <f t="shared" si="2"/>
        <v>1000</v>
      </c>
      <c r="H22" s="4" t="s">
        <v>29</v>
      </c>
      <c r="I22" s="4" t="s">
        <v>119</v>
      </c>
    </row>
    <row r="23" spans="1:9" x14ac:dyDescent="0.25">
      <c r="A23" s="6">
        <v>44635</v>
      </c>
      <c r="B23" s="4" t="s">
        <v>245</v>
      </c>
      <c r="C23" s="9">
        <v>1.76</v>
      </c>
      <c r="D23" s="4" t="s">
        <v>15</v>
      </c>
      <c r="E23" s="40" t="s">
        <v>33</v>
      </c>
      <c r="F23" s="10">
        <v>0</v>
      </c>
      <c r="G23" s="10">
        <f t="shared" si="2"/>
        <v>-1000</v>
      </c>
      <c r="H23" s="4" t="s">
        <v>21</v>
      </c>
      <c r="I23" s="4" t="s">
        <v>119</v>
      </c>
    </row>
    <row r="24" spans="1:9" x14ac:dyDescent="0.25">
      <c r="A24" s="6">
        <v>44635</v>
      </c>
      <c r="B24" s="4" t="s">
        <v>247</v>
      </c>
      <c r="C24" s="9">
        <v>1.79</v>
      </c>
      <c r="D24" s="4" t="s">
        <v>15</v>
      </c>
      <c r="E24" s="39" t="s">
        <v>33</v>
      </c>
      <c r="F24" s="10">
        <f>C24*D$54</f>
        <v>1790</v>
      </c>
      <c r="G24" s="10">
        <f t="shared" si="2"/>
        <v>790</v>
      </c>
      <c r="H24" s="4" t="s">
        <v>25</v>
      </c>
      <c r="I24" s="4" t="s">
        <v>105</v>
      </c>
    </row>
    <row r="25" spans="1:9" x14ac:dyDescent="0.25">
      <c r="A25" s="6">
        <v>44635</v>
      </c>
      <c r="B25" s="4" t="s">
        <v>251</v>
      </c>
      <c r="C25" s="9">
        <v>2</v>
      </c>
      <c r="D25" s="4" t="s">
        <v>15</v>
      </c>
      <c r="E25" s="39" t="s">
        <v>33</v>
      </c>
      <c r="F25" s="10">
        <f>C25*D$54</f>
        <v>2000</v>
      </c>
      <c r="G25" s="10">
        <f t="shared" si="2"/>
        <v>1000</v>
      </c>
      <c r="H25" s="4" t="s">
        <v>19</v>
      </c>
      <c r="I25" s="4" t="s">
        <v>114</v>
      </c>
    </row>
    <row r="26" spans="1:9" x14ac:dyDescent="0.25">
      <c r="A26" s="6">
        <v>44639</v>
      </c>
      <c r="B26" s="4" t="s">
        <v>262</v>
      </c>
      <c r="C26" s="9">
        <v>1.81</v>
      </c>
      <c r="D26" s="4" t="s">
        <v>15</v>
      </c>
      <c r="E26" s="39" t="s">
        <v>33</v>
      </c>
      <c r="F26" s="10">
        <f>C26*D$54</f>
        <v>1810</v>
      </c>
      <c r="G26" s="10">
        <f t="shared" si="2"/>
        <v>810</v>
      </c>
      <c r="H26" s="4" t="s">
        <v>19</v>
      </c>
      <c r="I26" s="4" t="s">
        <v>98</v>
      </c>
    </row>
    <row r="27" spans="1:9" x14ac:dyDescent="0.25">
      <c r="A27" s="6">
        <v>44639</v>
      </c>
      <c r="B27" s="4" t="s">
        <v>264</v>
      </c>
      <c r="C27" s="9">
        <v>1.7</v>
      </c>
      <c r="D27" s="4" t="s">
        <v>15</v>
      </c>
      <c r="E27" s="39" t="s">
        <v>532</v>
      </c>
      <c r="F27" s="10">
        <f>C27*D$54</f>
        <v>1700</v>
      </c>
      <c r="G27" s="10">
        <f t="shared" si="2"/>
        <v>700</v>
      </c>
      <c r="H27" s="4" t="s">
        <v>312</v>
      </c>
      <c r="I27" s="4" t="s">
        <v>265</v>
      </c>
    </row>
    <row r="28" spans="1:9" x14ac:dyDescent="0.25">
      <c r="A28" s="6">
        <v>44639</v>
      </c>
      <c r="B28" s="4" t="s">
        <v>268</v>
      </c>
      <c r="C28" s="9">
        <v>1.98</v>
      </c>
      <c r="D28" s="4" t="s">
        <v>15</v>
      </c>
      <c r="E28" s="40" t="s">
        <v>33</v>
      </c>
      <c r="F28" s="10">
        <v>0</v>
      </c>
      <c r="G28" s="10">
        <f t="shared" si="2"/>
        <v>-1000</v>
      </c>
      <c r="H28" s="4" t="s">
        <v>22</v>
      </c>
      <c r="I28" s="4" t="s">
        <v>119</v>
      </c>
    </row>
    <row r="29" spans="1:9" x14ac:dyDescent="0.25">
      <c r="A29" s="6">
        <v>44639</v>
      </c>
      <c r="B29" s="4" t="s">
        <v>276</v>
      </c>
      <c r="C29" s="9">
        <v>1.93</v>
      </c>
      <c r="D29" s="4" t="s">
        <v>15</v>
      </c>
      <c r="E29" s="40" t="s">
        <v>33</v>
      </c>
      <c r="F29" s="10">
        <v>0</v>
      </c>
      <c r="G29" s="10">
        <f t="shared" si="2"/>
        <v>-1000</v>
      </c>
      <c r="H29" s="4" t="s">
        <v>23</v>
      </c>
      <c r="I29" s="4" t="s">
        <v>58</v>
      </c>
    </row>
    <row r="30" spans="1:9" x14ac:dyDescent="0.25">
      <c r="A30" s="6">
        <v>44639</v>
      </c>
      <c r="B30" s="4" t="s">
        <v>279</v>
      </c>
      <c r="C30" s="9">
        <v>2.0099999999999998</v>
      </c>
      <c r="D30" s="4" t="s">
        <v>15</v>
      </c>
      <c r="E30" s="40" t="s">
        <v>33</v>
      </c>
      <c r="F30" s="10">
        <v>0</v>
      </c>
      <c r="G30" s="10">
        <f t="shared" si="2"/>
        <v>-1000</v>
      </c>
      <c r="H30" s="4" t="s">
        <v>29</v>
      </c>
      <c r="I30" s="4" t="s">
        <v>119</v>
      </c>
    </row>
    <row r="31" spans="1:9" x14ac:dyDescent="0.25">
      <c r="A31" s="79">
        <v>44640</v>
      </c>
      <c r="B31" s="81" t="s">
        <v>292</v>
      </c>
      <c r="C31" s="9">
        <v>1.56</v>
      </c>
      <c r="D31" s="4" t="s">
        <v>15</v>
      </c>
      <c r="E31" s="57" t="s">
        <v>532</v>
      </c>
      <c r="F31" s="10">
        <f>C31*D$54</f>
        <v>1560</v>
      </c>
      <c r="G31" s="10">
        <f t="shared" si="2"/>
        <v>560</v>
      </c>
      <c r="H31" t="s">
        <v>439</v>
      </c>
      <c r="I31" s="4" t="s">
        <v>54</v>
      </c>
    </row>
    <row r="32" spans="1:9" x14ac:dyDescent="0.25">
      <c r="A32" s="6">
        <v>44640</v>
      </c>
      <c r="B32" s="4" t="s">
        <v>286</v>
      </c>
      <c r="C32" s="9">
        <v>1.95</v>
      </c>
      <c r="D32" s="4" t="s">
        <v>15</v>
      </c>
      <c r="E32" s="39" t="s">
        <v>34</v>
      </c>
      <c r="F32" s="10">
        <f>C32*D$54</f>
        <v>1950</v>
      </c>
      <c r="G32" s="10">
        <f t="shared" si="2"/>
        <v>950</v>
      </c>
      <c r="H32" s="4" t="s">
        <v>29</v>
      </c>
      <c r="I32" s="38" t="s">
        <v>222</v>
      </c>
    </row>
    <row r="33" spans="1:9" x14ac:dyDescent="0.25">
      <c r="A33" s="6">
        <v>44640</v>
      </c>
      <c r="B33" s="4" t="s">
        <v>288</v>
      </c>
      <c r="C33" s="9">
        <v>2</v>
      </c>
      <c r="D33" s="4" t="s">
        <v>15</v>
      </c>
      <c r="E33" s="39" t="s">
        <v>34</v>
      </c>
      <c r="F33" s="10">
        <f>C33*D$54</f>
        <v>2000</v>
      </c>
      <c r="G33" s="10">
        <f t="shared" si="2"/>
        <v>1000</v>
      </c>
      <c r="H33" s="4" t="s">
        <v>29</v>
      </c>
      <c r="I33" s="4" t="s">
        <v>52</v>
      </c>
    </row>
    <row r="34" spans="1:9" x14ac:dyDescent="0.25">
      <c r="A34" s="6">
        <v>44640</v>
      </c>
      <c r="B34" s="4" t="s">
        <v>289</v>
      </c>
      <c r="C34" s="9">
        <v>2.02</v>
      </c>
      <c r="D34" s="4" t="s">
        <v>15</v>
      </c>
      <c r="E34" s="39" t="s">
        <v>33</v>
      </c>
      <c r="F34" s="10">
        <f>C34*D$54</f>
        <v>2020</v>
      </c>
      <c r="G34" s="10">
        <f t="shared" si="2"/>
        <v>1020</v>
      </c>
      <c r="H34" s="4" t="s">
        <v>25</v>
      </c>
      <c r="I34" s="4" t="s">
        <v>50</v>
      </c>
    </row>
    <row r="35" spans="1:9" x14ac:dyDescent="0.25">
      <c r="A35" s="6">
        <v>44640</v>
      </c>
      <c r="B35" s="4" t="s">
        <v>290</v>
      </c>
      <c r="C35" s="9">
        <v>1.85</v>
      </c>
      <c r="D35" s="4" t="s">
        <v>15</v>
      </c>
      <c r="E35" s="40" t="s">
        <v>33</v>
      </c>
      <c r="F35" s="10">
        <v>0</v>
      </c>
      <c r="G35" s="10">
        <f t="shared" si="2"/>
        <v>-1000</v>
      </c>
      <c r="H35" s="4" t="s">
        <v>28</v>
      </c>
      <c r="I35" s="4" t="s">
        <v>119</v>
      </c>
    </row>
    <row r="36" spans="1:9" x14ac:dyDescent="0.25">
      <c r="A36" s="6">
        <v>44640</v>
      </c>
      <c r="B36" s="4" t="s">
        <v>293</v>
      </c>
      <c r="C36" s="9">
        <v>1.99</v>
      </c>
      <c r="D36" s="4" t="s">
        <v>15</v>
      </c>
      <c r="E36" s="40" t="s">
        <v>33</v>
      </c>
      <c r="F36" s="10">
        <v>0</v>
      </c>
      <c r="G36" s="10">
        <f t="shared" si="2"/>
        <v>-1000</v>
      </c>
      <c r="H36" s="4" t="s">
        <v>29</v>
      </c>
      <c r="I36" s="4" t="s">
        <v>52</v>
      </c>
    </row>
    <row r="37" spans="1:9" x14ac:dyDescent="0.25">
      <c r="A37" s="6">
        <v>44646</v>
      </c>
      <c r="B37" s="4" t="s">
        <v>302</v>
      </c>
      <c r="C37" s="9">
        <v>1.97</v>
      </c>
      <c r="D37" s="4" t="s">
        <v>15</v>
      </c>
      <c r="E37" s="39" t="s">
        <v>33</v>
      </c>
      <c r="F37" s="10">
        <f>C37*D$54</f>
        <v>1970</v>
      </c>
      <c r="G37" s="10">
        <f t="shared" si="2"/>
        <v>970</v>
      </c>
      <c r="H37" s="4" t="s">
        <v>19</v>
      </c>
      <c r="I37" s="4" t="s">
        <v>58</v>
      </c>
    </row>
    <row r="38" spans="1:9" x14ac:dyDescent="0.25">
      <c r="A38" s="6">
        <v>44646</v>
      </c>
      <c r="B38" s="4" t="s">
        <v>303</v>
      </c>
      <c r="C38" s="9">
        <v>2.0099999999999998</v>
      </c>
      <c r="D38" s="4" t="s">
        <v>15</v>
      </c>
      <c r="E38" s="39" t="s">
        <v>33</v>
      </c>
      <c r="F38" s="10">
        <f>C38*D$54</f>
        <v>2009.9999999999998</v>
      </c>
      <c r="G38" s="10">
        <f t="shared" si="2"/>
        <v>1009.9999999999998</v>
      </c>
      <c r="H38" s="4" t="s">
        <v>27</v>
      </c>
      <c r="I38" s="4" t="s">
        <v>105</v>
      </c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I40" s="38"/>
    </row>
    <row r="41" spans="1:9" x14ac:dyDescent="0.25">
      <c r="A41" s="6"/>
      <c r="B41" s="4"/>
      <c r="C41" s="9"/>
      <c r="D41" s="4"/>
      <c r="E41" s="35"/>
      <c r="F41" s="10"/>
      <c r="G41" s="10"/>
      <c r="I41" s="38"/>
    </row>
    <row r="42" spans="1:9" x14ac:dyDescent="0.25">
      <c r="A42" s="6"/>
      <c r="B42" s="4"/>
      <c r="C42" s="9"/>
      <c r="D42" s="4"/>
      <c r="E42" s="35"/>
      <c r="F42" s="10"/>
      <c r="G42" s="10"/>
      <c r="H42" s="33"/>
      <c r="I42" s="38"/>
    </row>
    <row r="43" spans="1:9" x14ac:dyDescent="0.25">
      <c r="A43" s="4"/>
      <c r="B43" s="4" t="s">
        <v>35</v>
      </c>
      <c r="C43" s="4"/>
      <c r="D43" s="26">
        <f>COUNT(C2:C42)</f>
        <v>37</v>
      </c>
      <c r="E43" s="4" t="s">
        <v>760</v>
      </c>
      <c r="F43" t="s">
        <v>761</v>
      </c>
      <c r="H43" s="33"/>
      <c r="I43" s="22"/>
    </row>
    <row r="44" spans="1:9" x14ac:dyDescent="0.25">
      <c r="A44" s="4"/>
      <c r="B44" s="4" t="s">
        <v>36</v>
      </c>
      <c r="C44" s="4"/>
      <c r="D44" s="11">
        <v>14</v>
      </c>
      <c r="E44" s="4">
        <v>1</v>
      </c>
      <c r="F44" s="45">
        <f>SUM(G2:G3)</f>
        <v>1639.9999999999998</v>
      </c>
      <c r="G44" s="46">
        <f>F44 +D52</f>
        <v>26640</v>
      </c>
      <c r="H44" s="33">
        <f>F44/D$52*100</f>
        <v>6.5599999999999987</v>
      </c>
      <c r="I44" s="22"/>
    </row>
    <row r="45" spans="1:9" x14ac:dyDescent="0.25">
      <c r="A45" s="4"/>
      <c r="B45" s="4" t="s">
        <v>37</v>
      </c>
      <c r="C45" s="4"/>
      <c r="D45" s="13">
        <f>D43-D44</f>
        <v>23</v>
      </c>
      <c r="E45" s="4">
        <v>2</v>
      </c>
      <c r="F45" s="45">
        <v>0</v>
      </c>
      <c r="G45" s="46">
        <f>F45 +G44</f>
        <v>26640</v>
      </c>
      <c r="H45" s="33">
        <f t="shared" ref="H45:H74" si="3">F45/D$52*100</f>
        <v>0</v>
      </c>
      <c r="I45" s="22"/>
    </row>
    <row r="46" spans="1:9" x14ac:dyDescent="0.25">
      <c r="A46" s="4"/>
      <c r="B46" s="4" t="s">
        <v>38</v>
      </c>
      <c r="C46" s="4"/>
      <c r="D46" s="4">
        <f>D45/D43*100</f>
        <v>62.162162162162161</v>
      </c>
      <c r="E46" s="4">
        <v>3</v>
      </c>
      <c r="F46" s="45">
        <f>SUM(G4:G5)</f>
        <v>60</v>
      </c>
      <c r="G46" s="46">
        <f t="shared" ref="G46:G74" si="4">F46 +G45</f>
        <v>26700</v>
      </c>
      <c r="H46" s="33">
        <f t="shared" si="3"/>
        <v>0.24</v>
      </c>
      <c r="I46" s="22"/>
    </row>
    <row r="47" spans="1:9" x14ac:dyDescent="0.25">
      <c r="A47" s="4"/>
      <c r="B47" s="4" t="s">
        <v>39</v>
      </c>
      <c r="C47" s="4"/>
      <c r="D47" s="4">
        <f>1/D48*100</f>
        <v>53.092265748313949</v>
      </c>
      <c r="E47" s="4">
        <v>4</v>
      </c>
      <c r="F47" s="45">
        <f>G6</f>
        <v>1000</v>
      </c>
      <c r="G47" s="46">
        <f t="shared" si="4"/>
        <v>27700</v>
      </c>
      <c r="H47" s="33">
        <f t="shared" si="3"/>
        <v>4</v>
      </c>
      <c r="I47" s="22"/>
    </row>
    <row r="48" spans="1:9" x14ac:dyDescent="0.25">
      <c r="A48" s="4"/>
      <c r="B48" s="4" t="s">
        <v>40</v>
      </c>
      <c r="C48" s="4"/>
      <c r="D48" s="4">
        <f>SUM(C2:C42)/D43</f>
        <v>1.8835135135135139</v>
      </c>
      <c r="E48" s="4">
        <v>5</v>
      </c>
      <c r="F48" s="45">
        <f>SUM(G7:G10)</f>
        <v>-610</v>
      </c>
      <c r="G48" s="46">
        <f t="shared" si="4"/>
        <v>27090</v>
      </c>
      <c r="H48" s="33">
        <f t="shared" si="3"/>
        <v>-2.44</v>
      </c>
      <c r="I48" s="22"/>
    </row>
    <row r="49" spans="1:9" x14ac:dyDescent="0.25">
      <c r="A49" s="4"/>
      <c r="B49" s="4" t="s">
        <v>41</v>
      </c>
      <c r="C49" s="4"/>
      <c r="D49" s="13">
        <f>D46-D47</f>
        <v>9.0698964138482125</v>
      </c>
      <c r="E49" s="4">
        <v>6</v>
      </c>
      <c r="F49" s="45">
        <f>SUM(G11:G14)</f>
        <v>550</v>
      </c>
      <c r="G49" s="46">
        <f t="shared" si="4"/>
        <v>27640</v>
      </c>
      <c r="H49" s="33">
        <f t="shared" si="3"/>
        <v>2.1999999999999997</v>
      </c>
      <c r="I49" s="22"/>
    </row>
    <row r="50" spans="1:9" x14ac:dyDescent="0.25">
      <c r="A50" s="4"/>
      <c r="B50" s="4" t="s">
        <v>42</v>
      </c>
      <c r="C50" s="4"/>
      <c r="D50" s="13">
        <f>D49/1</f>
        <v>9.0698964138482125</v>
      </c>
      <c r="E50" s="4">
        <v>7</v>
      </c>
      <c r="F50" s="45">
        <v>0</v>
      </c>
      <c r="G50" s="46">
        <f>F50 +G49</f>
        <v>27640</v>
      </c>
      <c r="H50" s="33">
        <f t="shared" si="3"/>
        <v>0</v>
      </c>
      <c r="I50" s="22"/>
    </row>
    <row r="51" spans="1:9" ht="18.75" x14ac:dyDescent="0.3">
      <c r="A51" s="4"/>
      <c r="B51" s="14" t="s">
        <v>43</v>
      </c>
      <c r="C51" s="4"/>
      <c r="D51" s="15">
        <v>25000</v>
      </c>
      <c r="E51" s="4">
        <v>8</v>
      </c>
      <c r="F51" s="45">
        <f>SUM(G15:G15)</f>
        <v>1000</v>
      </c>
      <c r="G51" s="46">
        <f>F51 +G50</f>
        <v>28640</v>
      </c>
      <c r="H51" s="33">
        <f t="shared" si="3"/>
        <v>4</v>
      </c>
      <c r="I51" s="22"/>
    </row>
    <row r="52" spans="1:9" ht="18.75" x14ac:dyDescent="0.3">
      <c r="A52" s="4"/>
      <c r="B52" s="4" t="s">
        <v>44</v>
      </c>
      <c r="C52" s="4"/>
      <c r="D52" s="16">
        <v>25000</v>
      </c>
      <c r="E52" s="4">
        <v>9</v>
      </c>
      <c r="F52" s="45">
        <v>0</v>
      </c>
      <c r="G52" s="46">
        <f t="shared" si="4"/>
        <v>28640</v>
      </c>
      <c r="H52" s="33">
        <f t="shared" si="3"/>
        <v>0</v>
      </c>
      <c r="I52" s="22"/>
    </row>
    <row r="53" spans="1:9" x14ac:dyDescent="0.25">
      <c r="A53" s="4"/>
      <c r="B53" s="4" t="s">
        <v>45</v>
      </c>
      <c r="C53" s="4"/>
      <c r="D53" s="10">
        <f>D52/100</f>
        <v>250</v>
      </c>
      <c r="E53" s="4">
        <v>10</v>
      </c>
      <c r="F53" s="45">
        <v>0</v>
      </c>
      <c r="G53" s="46">
        <f t="shared" si="4"/>
        <v>28640</v>
      </c>
      <c r="H53" s="33">
        <f t="shared" si="3"/>
        <v>0</v>
      </c>
      <c r="I53" s="22"/>
    </row>
    <row r="54" spans="1:9" x14ac:dyDescent="0.25">
      <c r="A54" s="4"/>
      <c r="B54" s="17" t="s">
        <v>949</v>
      </c>
      <c r="C54" s="4"/>
      <c r="D54" s="18">
        <f>D53*4</f>
        <v>1000</v>
      </c>
      <c r="E54" s="4">
        <v>11</v>
      </c>
      <c r="F54" s="45">
        <f>G16</f>
        <v>710</v>
      </c>
      <c r="G54" s="46">
        <f t="shared" si="4"/>
        <v>29350</v>
      </c>
      <c r="H54" s="33">
        <f t="shared" si="3"/>
        <v>2.8400000000000003</v>
      </c>
    </row>
    <row r="55" spans="1:9" x14ac:dyDescent="0.25">
      <c r="A55" s="4"/>
      <c r="B55" s="4" t="s">
        <v>46</v>
      </c>
      <c r="C55" s="4"/>
      <c r="D55" s="25">
        <f>SUM(G2:G42)</f>
        <v>8660</v>
      </c>
      <c r="E55" s="4">
        <v>12</v>
      </c>
      <c r="F55" s="45">
        <f>SUM(G17:G18)</f>
        <v>-2000</v>
      </c>
      <c r="G55" s="46">
        <f t="shared" si="4"/>
        <v>27350</v>
      </c>
      <c r="H55" s="33">
        <f t="shared" si="3"/>
        <v>-8</v>
      </c>
    </row>
    <row r="56" spans="1:9" x14ac:dyDescent="0.25">
      <c r="A56" s="4"/>
      <c r="B56" s="19" t="s">
        <v>47</v>
      </c>
      <c r="C56" s="4"/>
      <c r="D56" s="38">
        <f>D55/D51*100</f>
        <v>34.64</v>
      </c>
      <c r="E56" s="4">
        <v>13</v>
      </c>
      <c r="F56" s="45">
        <f>SUM(G19:G20)</f>
        <v>1920</v>
      </c>
      <c r="G56" s="46">
        <f t="shared" si="4"/>
        <v>29270</v>
      </c>
      <c r="H56" s="33">
        <f t="shared" si="3"/>
        <v>7.68</v>
      </c>
    </row>
    <row r="57" spans="1:9" x14ac:dyDescent="0.25">
      <c r="A57" s="4"/>
      <c r="B57" s="4"/>
      <c r="C57" s="4"/>
      <c r="D57" s="38"/>
      <c r="E57" s="4">
        <v>14</v>
      </c>
      <c r="F57" s="45">
        <f>G21</f>
        <v>580</v>
      </c>
      <c r="G57" s="46">
        <f t="shared" si="4"/>
        <v>29850</v>
      </c>
      <c r="H57" s="33">
        <f t="shared" si="3"/>
        <v>2.3199999999999998</v>
      </c>
    </row>
    <row r="58" spans="1:9" x14ac:dyDescent="0.25">
      <c r="A58" s="4"/>
      <c r="B58" s="4"/>
      <c r="C58" s="4"/>
      <c r="D58" s="38"/>
      <c r="E58" s="4">
        <v>15</v>
      </c>
      <c r="F58" s="45">
        <f>SUM(G22:G25)</f>
        <v>1790</v>
      </c>
      <c r="G58" s="46">
        <f t="shared" si="4"/>
        <v>31640</v>
      </c>
      <c r="H58" s="33">
        <f t="shared" si="3"/>
        <v>7.16</v>
      </c>
    </row>
    <row r="59" spans="1:9" x14ac:dyDescent="0.25">
      <c r="A59" s="4"/>
      <c r="B59" s="20"/>
      <c r="C59" s="4"/>
      <c r="D59" s="38"/>
      <c r="E59" s="4">
        <v>16</v>
      </c>
      <c r="F59" s="45">
        <v>0</v>
      </c>
      <c r="G59" s="46">
        <f t="shared" si="4"/>
        <v>31640</v>
      </c>
      <c r="H59" s="33">
        <f t="shared" si="3"/>
        <v>0</v>
      </c>
    </row>
    <row r="60" spans="1:9" x14ac:dyDescent="0.25">
      <c r="A60" s="4"/>
      <c r="B60" s="20"/>
      <c r="C60" s="4"/>
      <c r="D60" s="38"/>
      <c r="E60" s="4">
        <v>17</v>
      </c>
      <c r="F60" s="45">
        <v>0</v>
      </c>
      <c r="G60" s="46">
        <f t="shared" si="4"/>
        <v>31640</v>
      </c>
      <c r="H60" s="33">
        <f t="shared" si="3"/>
        <v>0</v>
      </c>
    </row>
    <row r="61" spans="1:9" x14ac:dyDescent="0.25">
      <c r="A61" s="4"/>
      <c r="B61" s="20"/>
      <c r="C61" s="4"/>
      <c r="D61" s="38"/>
      <c r="E61" s="4">
        <v>18</v>
      </c>
      <c r="F61" s="45">
        <v>0</v>
      </c>
      <c r="G61" s="46">
        <f t="shared" si="4"/>
        <v>31640</v>
      </c>
      <c r="H61" s="33">
        <f t="shared" si="3"/>
        <v>0</v>
      </c>
    </row>
    <row r="62" spans="1:9" x14ac:dyDescent="0.25">
      <c r="E62" s="4">
        <v>19</v>
      </c>
      <c r="F62" s="45">
        <f>SUM(G26:G30)</f>
        <v>-1490</v>
      </c>
      <c r="G62" s="46">
        <f t="shared" si="4"/>
        <v>30150</v>
      </c>
      <c r="H62" s="33">
        <f t="shared" si="3"/>
        <v>-5.96</v>
      </c>
    </row>
    <row r="63" spans="1:9" x14ac:dyDescent="0.25">
      <c r="E63" s="4">
        <v>20</v>
      </c>
      <c r="F63" s="45">
        <f>SUM(G31:G36)</f>
        <v>1530</v>
      </c>
      <c r="G63" s="46">
        <f t="shared" si="4"/>
        <v>31680</v>
      </c>
      <c r="H63" s="33">
        <f t="shared" si="3"/>
        <v>6.12</v>
      </c>
    </row>
    <row r="64" spans="1:9" x14ac:dyDescent="0.25">
      <c r="E64" s="4">
        <v>21</v>
      </c>
      <c r="F64" s="45">
        <v>0</v>
      </c>
      <c r="G64" s="46">
        <f t="shared" si="4"/>
        <v>31680</v>
      </c>
      <c r="H64" s="33">
        <f t="shared" si="3"/>
        <v>0</v>
      </c>
    </row>
    <row r="65" spans="5:8" x14ac:dyDescent="0.25">
      <c r="E65" s="4">
        <v>22</v>
      </c>
      <c r="F65" s="45">
        <v>0</v>
      </c>
      <c r="G65" s="46">
        <f t="shared" si="4"/>
        <v>31680</v>
      </c>
      <c r="H65" s="33">
        <f t="shared" si="3"/>
        <v>0</v>
      </c>
    </row>
    <row r="66" spans="5:8" x14ac:dyDescent="0.25">
      <c r="E66" s="4">
        <v>23</v>
      </c>
      <c r="F66" s="45">
        <v>0</v>
      </c>
      <c r="G66" s="46">
        <f t="shared" si="4"/>
        <v>31680</v>
      </c>
      <c r="H66" s="33">
        <f t="shared" si="3"/>
        <v>0</v>
      </c>
    </row>
    <row r="67" spans="5:8" x14ac:dyDescent="0.25">
      <c r="E67" s="4">
        <v>24</v>
      </c>
      <c r="F67" s="45">
        <v>0</v>
      </c>
      <c r="G67" s="46">
        <f t="shared" si="4"/>
        <v>31680</v>
      </c>
      <c r="H67" s="33">
        <f t="shared" si="3"/>
        <v>0</v>
      </c>
    </row>
    <row r="68" spans="5:8" x14ac:dyDescent="0.25">
      <c r="E68" s="4">
        <v>25</v>
      </c>
      <c r="F68" s="45">
        <v>0</v>
      </c>
      <c r="G68" s="46">
        <f t="shared" si="4"/>
        <v>31680</v>
      </c>
      <c r="H68" s="33">
        <f t="shared" si="3"/>
        <v>0</v>
      </c>
    </row>
    <row r="69" spans="5:8" x14ac:dyDescent="0.25">
      <c r="E69" s="4">
        <v>26</v>
      </c>
      <c r="F69" s="45">
        <f>SUM(G37:G38)</f>
        <v>1979.9999999999998</v>
      </c>
      <c r="G69" s="46">
        <f t="shared" si="4"/>
        <v>33660</v>
      </c>
      <c r="H69" s="33">
        <f t="shared" si="3"/>
        <v>7.919999999999999</v>
      </c>
    </row>
    <row r="70" spans="5:8" x14ac:dyDescent="0.25">
      <c r="E70" s="4">
        <v>27</v>
      </c>
      <c r="F70" s="45">
        <v>0</v>
      </c>
      <c r="G70" s="46">
        <f t="shared" si="4"/>
        <v>33660</v>
      </c>
      <c r="H70" s="33">
        <f t="shared" si="3"/>
        <v>0</v>
      </c>
    </row>
    <row r="71" spans="5:8" x14ac:dyDescent="0.25">
      <c r="E71" s="4">
        <v>28</v>
      </c>
      <c r="F71" s="45">
        <v>0</v>
      </c>
      <c r="G71" s="46">
        <f t="shared" si="4"/>
        <v>33660</v>
      </c>
      <c r="H71" s="33">
        <f t="shared" si="3"/>
        <v>0</v>
      </c>
    </row>
    <row r="72" spans="5:8" x14ac:dyDescent="0.25">
      <c r="E72" s="4">
        <v>29</v>
      </c>
      <c r="F72" s="45">
        <v>0</v>
      </c>
      <c r="G72" s="46">
        <f t="shared" si="4"/>
        <v>33660</v>
      </c>
      <c r="H72" s="33">
        <f t="shared" si="3"/>
        <v>0</v>
      </c>
    </row>
    <row r="73" spans="5:8" x14ac:dyDescent="0.25">
      <c r="E73" s="4">
        <v>30</v>
      </c>
      <c r="F73" s="45">
        <v>0</v>
      </c>
      <c r="G73" s="46">
        <f t="shared" si="4"/>
        <v>33660</v>
      </c>
      <c r="H73" s="33">
        <f t="shared" si="3"/>
        <v>0</v>
      </c>
    </row>
    <row r="74" spans="5:8" x14ac:dyDescent="0.25">
      <c r="E74" s="4">
        <v>31</v>
      </c>
      <c r="F74" s="45">
        <v>0</v>
      </c>
      <c r="G74" s="46">
        <f t="shared" si="4"/>
        <v>33660</v>
      </c>
      <c r="H74" s="33">
        <f t="shared" si="3"/>
        <v>0</v>
      </c>
    </row>
    <row r="75" spans="5:8" x14ac:dyDescent="0.25">
      <c r="E75" s="34"/>
      <c r="H75" s="33"/>
    </row>
  </sheetData>
  <conditionalFormatting sqref="G2:G42">
    <cfRule type="cellIs" dxfId="33" priority="17" operator="lessThan">
      <formula>0</formula>
    </cfRule>
    <cfRule type="cellIs" dxfId="32" priority="18" operator="greaterThan">
      <formula>0</formula>
    </cfRule>
  </conditionalFormatting>
  <conditionalFormatting sqref="F44:F74">
    <cfRule type="cellIs" dxfId="31" priority="11" operator="greaterThan">
      <formula>0</formula>
    </cfRule>
    <cfRule type="cellIs" dxfId="30" priority="12" operator="lessThan">
      <formula>-240.63</formula>
    </cfRule>
    <cfRule type="cellIs" dxfId="29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I6" sqref="I6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770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28" priority="1" operator="equal">
      <formula>"NOT INVEST"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8" workbookViewId="0">
      <selection activeCell="D69" sqref="D69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1.98</v>
      </c>
      <c r="D2" s="51" t="s">
        <v>15</v>
      </c>
      <c r="E2" s="53" t="s">
        <v>33</v>
      </c>
      <c r="F2" s="10">
        <f>C2*D$80</f>
        <v>1980</v>
      </c>
      <c r="G2" s="10">
        <f t="shared" ref="G2:G8" si="0">F2-D$80</f>
        <v>980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C3*D$80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51">
        <v>1.77</v>
      </c>
      <c r="D4" s="51" t="s">
        <v>15</v>
      </c>
      <c r="E4" s="53" t="s">
        <v>33</v>
      </c>
      <c r="F4" s="10">
        <f>C4*D$80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51">
        <v>1.67</v>
      </c>
      <c r="D6" s="51" t="s">
        <v>15</v>
      </c>
      <c r="E6" s="55" t="s">
        <v>532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">
        <v>1.64</v>
      </c>
      <c r="D7" s="51" t="s">
        <v>15</v>
      </c>
      <c r="E7" s="13" t="s">
        <v>532</v>
      </c>
      <c r="F7" s="10">
        <f>C7*D$80</f>
        <v>1640</v>
      </c>
      <c r="G7" s="10">
        <f t="shared" si="0"/>
        <v>640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C8*D$80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340</v>
      </c>
      <c r="C9" s="51"/>
      <c r="D9" s="51" t="s">
        <v>15</v>
      </c>
      <c r="E9" s="54" t="s">
        <v>34</v>
      </c>
      <c r="F9" s="10">
        <f t="shared" ref="F9:F15" si="1">C9*D$80</f>
        <v>0</v>
      </c>
      <c r="G9" s="10"/>
      <c r="H9" s="51" t="s">
        <v>21</v>
      </c>
      <c r="I9" s="4" t="s">
        <v>222</v>
      </c>
    </row>
    <row r="10" spans="1:9" ht="15.75" x14ac:dyDescent="0.25">
      <c r="A10" s="6">
        <v>44654</v>
      </c>
      <c r="B10" s="4" t="s">
        <v>346</v>
      </c>
      <c r="C10" s="51">
        <v>1.95</v>
      </c>
      <c r="D10" s="51" t="s">
        <v>15</v>
      </c>
      <c r="E10" s="53" t="s">
        <v>34</v>
      </c>
      <c r="F10" s="10">
        <f t="shared" si="1"/>
        <v>1950</v>
      </c>
      <c r="G10" s="10">
        <f t="shared" ref="G10:G34" si="2">F10-D$80</f>
        <v>950</v>
      </c>
      <c r="H10" s="51" t="s">
        <v>20</v>
      </c>
      <c r="I10" s="4" t="s">
        <v>222</v>
      </c>
    </row>
    <row r="11" spans="1:9" ht="15.75" x14ac:dyDescent="0.25">
      <c r="A11" s="6">
        <v>44654</v>
      </c>
      <c r="B11" s="4" t="s">
        <v>348</v>
      </c>
      <c r="C11" s="51">
        <v>2</v>
      </c>
      <c r="D11" s="51" t="s">
        <v>15</v>
      </c>
      <c r="E11" s="53" t="s">
        <v>33</v>
      </c>
      <c r="F11" s="10">
        <f t="shared" si="1"/>
        <v>2000</v>
      </c>
      <c r="G11" s="10">
        <f t="shared" si="2"/>
        <v>1000</v>
      </c>
      <c r="H11" s="51" t="s">
        <v>311</v>
      </c>
      <c r="I11" s="4" t="s">
        <v>222</v>
      </c>
    </row>
    <row r="12" spans="1:9" ht="15.75" x14ac:dyDescent="0.25">
      <c r="A12" s="6">
        <v>44654</v>
      </c>
      <c r="B12" s="4" t="s">
        <v>350</v>
      </c>
      <c r="C12" s="51">
        <v>1.98</v>
      </c>
      <c r="D12" s="51" t="s">
        <v>15</v>
      </c>
      <c r="E12" s="53" t="s">
        <v>33</v>
      </c>
      <c r="F12" s="10">
        <f t="shared" si="1"/>
        <v>1980</v>
      </c>
      <c r="G12" s="10">
        <f t="shared" si="2"/>
        <v>980</v>
      </c>
      <c r="H12" s="51" t="s">
        <v>19</v>
      </c>
      <c r="I12" s="4" t="s">
        <v>52</v>
      </c>
    </row>
    <row r="13" spans="1:9" ht="15.75" x14ac:dyDescent="0.25">
      <c r="A13" s="6">
        <v>44654</v>
      </c>
      <c r="B13" s="4" t="s">
        <v>352</v>
      </c>
      <c r="C13" s="51">
        <v>1.99</v>
      </c>
      <c r="D13" s="51" t="s">
        <v>15</v>
      </c>
      <c r="E13" s="53" t="s">
        <v>33</v>
      </c>
      <c r="F13" s="10">
        <f t="shared" si="1"/>
        <v>1990</v>
      </c>
      <c r="G13" s="10">
        <f t="shared" si="2"/>
        <v>990</v>
      </c>
      <c r="H13" s="51" t="s">
        <v>24</v>
      </c>
      <c r="I13" s="4" t="s">
        <v>222</v>
      </c>
    </row>
    <row r="14" spans="1:9" ht="15.75" x14ac:dyDescent="0.25">
      <c r="A14" s="6">
        <v>44654</v>
      </c>
      <c r="B14" s="4" t="s">
        <v>356</v>
      </c>
      <c r="C14" s="51">
        <v>1.95</v>
      </c>
      <c r="D14" s="51" t="s">
        <v>15</v>
      </c>
      <c r="E14" s="53" t="s">
        <v>34</v>
      </c>
      <c r="F14" s="10">
        <f t="shared" si="1"/>
        <v>1950</v>
      </c>
      <c r="G14" s="10">
        <f t="shared" si="2"/>
        <v>950</v>
      </c>
      <c r="H14" s="51" t="s">
        <v>20</v>
      </c>
      <c r="I14" s="4" t="s">
        <v>50</v>
      </c>
    </row>
    <row r="15" spans="1:9" ht="15.75" x14ac:dyDescent="0.25">
      <c r="A15" s="6">
        <v>44656</v>
      </c>
      <c r="B15" s="4" t="s">
        <v>358</v>
      </c>
      <c r="C15" s="51">
        <v>1.7</v>
      </c>
      <c r="D15" s="51" t="s">
        <v>15</v>
      </c>
      <c r="E15" s="53" t="s">
        <v>769</v>
      </c>
      <c r="F15" s="10">
        <f t="shared" si="1"/>
        <v>1700</v>
      </c>
      <c r="G15" s="10">
        <f t="shared" si="2"/>
        <v>700</v>
      </c>
      <c r="H15" s="51" t="s">
        <v>315</v>
      </c>
      <c r="I15" s="4" t="s">
        <v>66</v>
      </c>
    </row>
    <row r="16" spans="1:9" ht="15.75" x14ac:dyDescent="0.25">
      <c r="A16" s="6">
        <v>44656</v>
      </c>
      <c r="B16" s="4" t="s">
        <v>361</v>
      </c>
      <c r="C16" s="51">
        <v>1.97</v>
      </c>
      <c r="D16" s="51" t="s">
        <v>15</v>
      </c>
      <c r="E16" s="55" t="s">
        <v>33</v>
      </c>
      <c r="F16" s="10">
        <v>0</v>
      </c>
      <c r="G16" s="10">
        <f t="shared" si="2"/>
        <v>-1000</v>
      </c>
      <c r="H16" s="4" t="s">
        <v>22</v>
      </c>
      <c r="I16" s="4" t="s">
        <v>119</v>
      </c>
    </row>
    <row r="17" spans="1:9" ht="15.75" x14ac:dyDescent="0.25">
      <c r="A17" s="6">
        <v>44656</v>
      </c>
      <c r="B17" s="4" t="s">
        <v>365</v>
      </c>
      <c r="C17" s="51">
        <v>1.93</v>
      </c>
      <c r="D17" s="51" t="s">
        <v>15</v>
      </c>
      <c r="E17" s="53" t="s">
        <v>33</v>
      </c>
      <c r="F17" s="10">
        <f>C17*D$80</f>
        <v>1930</v>
      </c>
      <c r="G17" s="10">
        <f t="shared" si="2"/>
        <v>930</v>
      </c>
      <c r="H17" s="4" t="s">
        <v>315</v>
      </c>
      <c r="I17" s="4" t="s">
        <v>119</v>
      </c>
    </row>
    <row r="18" spans="1:9" ht="15.75" x14ac:dyDescent="0.25">
      <c r="A18" s="6">
        <v>44657</v>
      </c>
      <c r="B18" s="4" t="s">
        <v>366</v>
      </c>
      <c r="C18" s="51">
        <v>1.7</v>
      </c>
      <c r="D18" s="51" t="s">
        <v>15</v>
      </c>
      <c r="E18" s="53" t="s">
        <v>532</v>
      </c>
      <c r="F18" s="10">
        <f>C18*D$80</f>
        <v>1700</v>
      </c>
      <c r="G18" s="10">
        <f t="shared" si="2"/>
        <v>700</v>
      </c>
      <c r="H18" s="4" t="s">
        <v>22</v>
      </c>
      <c r="I18" s="37" t="s">
        <v>265</v>
      </c>
    </row>
    <row r="19" spans="1:9" ht="15.75" x14ac:dyDescent="0.25">
      <c r="A19" s="6">
        <v>44660</v>
      </c>
      <c r="B19" s="4" t="s">
        <v>376</v>
      </c>
      <c r="C19" s="51">
        <v>1.98</v>
      </c>
      <c r="D19" s="51" t="s">
        <v>15</v>
      </c>
      <c r="E19" s="55" t="s">
        <v>33</v>
      </c>
      <c r="F19" s="10">
        <v>0</v>
      </c>
      <c r="G19" s="10">
        <f t="shared" si="2"/>
        <v>-1000</v>
      </c>
      <c r="H19" s="4" t="s">
        <v>21</v>
      </c>
      <c r="I19" s="4" t="s">
        <v>60</v>
      </c>
    </row>
    <row r="20" spans="1:9" ht="15.75" x14ac:dyDescent="0.25">
      <c r="A20" s="6">
        <v>44660</v>
      </c>
      <c r="B20" s="4" t="s">
        <v>378</v>
      </c>
      <c r="C20" s="51">
        <v>1.76</v>
      </c>
      <c r="D20" s="51" t="s">
        <v>15</v>
      </c>
      <c r="E20" s="53" t="s">
        <v>532</v>
      </c>
      <c r="F20" s="10">
        <f>C20*D$80</f>
        <v>1760</v>
      </c>
      <c r="G20" s="10">
        <f t="shared" si="2"/>
        <v>760</v>
      </c>
      <c r="H20" s="4" t="s">
        <v>21</v>
      </c>
      <c r="I20" s="4" t="s">
        <v>66</v>
      </c>
    </row>
    <row r="21" spans="1:9" ht="15.75" x14ac:dyDescent="0.25">
      <c r="A21" s="6">
        <v>44660</v>
      </c>
      <c r="B21" s="4" t="s">
        <v>382</v>
      </c>
      <c r="C21" s="51">
        <v>1.74</v>
      </c>
      <c r="D21" s="51" t="s">
        <v>15</v>
      </c>
      <c r="E21" s="55" t="s">
        <v>33</v>
      </c>
      <c r="F21" s="10">
        <v>0</v>
      </c>
      <c r="G21" s="10">
        <f t="shared" si="2"/>
        <v>-1000</v>
      </c>
      <c r="H21" s="4" t="s">
        <v>20</v>
      </c>
      <c r="I21" s="4" t="s">
        <v>102</v>
      </c>
    </row>
    <row r="22" spans="1:9" ht="15.75" x14ac:dyDescent="0.25">
      <c r="A22" s="6">
        <v>44660</v>
      </c>
      <c r="B22" s="4" t="s">
        <v>538</v>
      </c>
      <c r="C22" s="51">
        <v>1.98</v>
      </c>
      <c r="D22" s="51" t="s">
        <v>15</v>
      </c>
      <c r="E22" s="55" t="s">
        <v>33</v>
      </c>
      <c r="F22" s="10">
        <v>0</v>
      </c>
      <c r="G22" s="10">
        <f t="shared" si="2"/>
        <v>-1000</v>
      </c>
      <c r="H22" s="4" t="s">
        <v>28</v>
      </c>
      <c r="I22" s="4" t="s">
        <v>58</v>
      </c>
    </row>
    <row r="23" spans="1:9" ht="15.75" x14ac:dyDescent="0.25">
      <c r="A23" s="6">
        <v>44661</v>
      </c>
      <c r="B23" s="4" t="s">
        <v>396</v>
      </c>
      <c r="C23" s="51">
        <v>1.9</v>
      </c>
      <c r="D23" s="51" t="s">
        <v>15</v>
      </c>
      <c r="E23" s="55" t="s">
        <v>33</v>
      </c>
      <c r="F23" s="10">
        <v>0</v>
      </c>
      <c r="G23" s="10">
        <f t="shared" si="2"/>
        <v>-1000</v>
      </c>
      <c r="H23" s="4" t="s">
        <v>21</v>
      </c>
      <c r="I23" s="38" t="s">
        <v>50</v>
      </c>
    </row>
    <row r="24" spans="1:9" ht="15.75" x14ac:dyDescent="0.25">
      <c r="A24" s="6">
        <v>44666</v>
      </c>
      <c r="B24" s="4" t="s">
        <v>403</v>
      </c>
      <c r="C24" s="51">
        <v>1.89</v>
      </c>
      <c r="D24" s="51" t="s">
        <v>15</v>
      </c>
      <c r="E24" s="53" t="s">
        <v>33</v>
      </c>
      <c r="F24" s="10">
        <f>C24*D$80</f>
        <v>1890</v>
      </c>
      <c r="G24" s="10">
        <f t="shared" si="2"/>
        <v>890</v>
      </c>
      <c r="H24" s="4" t="s">
        <v>315</v>
      </c>
      <c r="I24" s="4" t="s">
        <v>60</v>
      </c>
    </row>
    <row r="25" spans="1:9" ht="15.75" x14ac:dyDescent="0.25">
      <c r="A25" s="6">
        <v>44666</v>
      </c>
      <c r="B25" s="4" t="s">
        <v>406</v>
      </c>
      <c r="C25" s="51">
        <v>1.83</v>
      </c>
      <c r="D25" s="51" t="s">
        <v>15</v>
      </c>
      <c r="E25" s="53" t="s">
        <v>33</v>
      </c>
      <c r="F25" s="10">
        <f>C25*D$80</f>
        <v>1830</v>
      </c>
      <c r="G25" s="10">
        <f t="shared" si="2"/>
        <v>830</v>
      </c>
      <c r="H25" s="4" t="s">
        <v>25</v>
      </c>
      <c r="I25" s="4" t="s">
        <v>92</v>
      </c>
    </row>
    <row r="26" spans="1:9" ht="15.75" x14ac:dyDescent="0.25">
      <c r="A26" s="6">
        <v>44666</v>
      </c>
      <c r="B26" s="4" t="s">
        <v>410</v>
      </c>
      <c r="C26" s="51">
        <v>1.96</v>
      </c>
      <c r="D26" s="51" t="s">
        <v>15</v>
      </c>
      <c r="E26" s="53" t="s">
        <v>33</v>
      </c>
      <c r="F26" s="10">
        <f>C26*D$80</f>
        <v>1960</v>
      </c>
      <c r="G26" s="10">
        <f t="shared" si="2"/>
        <v>960</v>
      </c>
      <c r="H26" s="4" t="s">
        <v>25</v>
      </c>
      <c r="I26" s="4" t="s">
        <v>92</v>
      </c>
    </row>
    <row r="27" spans="1:9" ht="15.75" x14ac:dyDescent="0.25">
      <c r="A27" s="6">
        <v>44666</v>
      </c>
      <c r="B27" s="4" t="s">
        <v>414</v>
      </c>
      <c r="C27" s="51">
        <v>2</v>
      </c>
      <c r="D27" s="51" t="s">
        <v>15</v>
      </c>
      <c r="E27" s="55" t="s">
        <v>33</v>
      </c>
      <c r="F27" s="10">
        <v>0</v>
      </c>
      <c r="G27" s="10">
        <f t="shared" si="2"/>
        <v>-1000</v>
      </c>
      <c r="H27" s="4" t="s">
        <v>21</v>
      </c>
      <c r="I27" s="4" t="s">
        <v>60</v>
      </c>
    </row>
    <row r="28" spans="1:9" ht="15.75" x14ac:dyDescent="0.25">
      <c r="A28" s="6">
        <v>44666</v>
      </c>
      <c r="B28" s="4" t="s">
        <v>416</v>
      </c>
      <c r="C28" s="51">
        <v>1.98</v>
      </c>
      <c r="D28" s="51" t="s">
        <v>15</v>
      </c>
      <c r="E28" s="53" t="s">
        <v>33</v>
      </c>
      <c r="F28" s="10">
        <f>C28*D$80</f>
        <v>1980</v>
      </c>
      <c r="G28" s="10">
        <f t="shared" si="2"/>
        <v>980</v>
      </c>
      <c r="H28" s="51" t="s">
        <v>25</v>
      </c>
      <c r="I28" s="4" t="s">
        <v>60</v>
      </c>
    </row>
    <row r="29" spans="1:9" ht="15.75" x14ac:dyDescent="0.25">
      <c r="A29" s="6">
        <v>44667</v>
      </c>
      <c r="B29" s="4" t="s">
        <v>420</v>
      </c>
      <c r="C29" s="51">
        <v>1.95</v>
      </c>
      <c r="D29" s="51" t="s">
        <v>15</v>
      </c>
      <c r="E29" s="53" t="s">
        <v>34</v>
      </c>
      <c r="F29" s="10">
        <f>C29*D$80</f>
        <v>1950</v>
      </c>
      <c r="G29" s="10">
        <f t="shared" si="2"/>
        <v>950</v>
      </c>
      <c r="H29" s="51" t="s">
        <v>29</v>
      </c>
      <c r="I29" s="4" t="s">
        <v>235</v>
      </c>
    </row>
    <row r="30" spans="1:9" ht="15.75" x14ac:dyDescent="0.25">
      <c r="A30" s="6">
        <v>44667</v>
      </c>
      <c r="B30" s="4" t="s">
        <v>423</v>
      </c>
      <c r="C30" s="51">
        <v>1.95</v>
      </c>
      <c r="D30" s="51" t="s">
        <v>15</v>
      </c>
      <c r="E30" s="53" t="s">
        <v>34</v>
      </c>
      <c r="F30" s="10">
        <f>C30*D$80</f>
        <v>1950</v>
      </c>
      <c r="G30" s="10">
        <f t="shared" si="2"/>
        <v>950</v>
      </c>
      <c r="H30" s="51" t="s">
        <v>29</v>
      </c>
      <c r="I30" s="4" t="s">
        <v>235</v>
      </c>
    </row>
    <row r="31" spans="1:9" ht="15.75" x14ac:dyDescent="0.25">
      <c r="A31" s="6">
        <v>44668</v>
      </c>
      <c r="B31" s="4" t="s">
        <v>440</v>
      </c>
      <c r="C31" s="51">
        <v>1.83</v>
      </c>
      <c r="D31" s="51" t="s">
        <v>15</v>
      </c>
      <c r="E31" s="53" t="s">
        <v>33</v>
      </c>
      <c r="F31" s="10">
        <f>C31*D$80</f>
        <v>1830</v>
      </c>
      <c r="G31" s="10">
        <f t="shared" si="2"/>
        <v>830</v>
      </c>
      <c r="H31" s="51" t="s">
        <v>25</v>
      </c>
      <c r="I31" s="4" t="s">
        <v>50</v>
      </c>
    </row>
    <row r="32" spans="1:9" ht="15.75" x14ac:dyDescent="0.25">
      <c r="A32" s="6">
        <v>44668</v>
      </c>
      <c r="B32" s="4" t="s">
        <v>434</v>
      </c>
      <c r="C32" s="51">
        <v>1.98</v>
      </c>
      <c r="D32" s="51" t="s">
        <v>15</v>
      </c>
      <c r="E32" s="55" t="s">
        <v>33</v>
      </c>
      <c r="F32" s="10">
        <v>0</v>
      </c>
      <c r="G32" s="10">
        <f t="shared" si="2"/>
        <v>-1000</v>
      </c>
      <c r="H32" s="51" t="s">
        <v>22</v>
      </c>
      <c r="I32" s="4" t="s">
        <v>89</v>
      </c>
    </row>
    <row r="33" spans="1:9" x14ac:dyDescent="0.25">
      <c r="A33" s="6">
        <v>44669</v>
      </c>
      <c r="B33" s="4" t="s">
        <v>442</v>
      </c>
      <c r="C33" s="9">
        <v>1.96</v>
      </c>
      <c r="D33" s="4" t="s">
        <v>15</v>
      </c>
      <c r="E33" s="39" t="s">
        <v>33</v>
      </c>
      <c r="F33" s="10">
        <f>C33*D$80</f>
        <v>1960</v>
      </c>
      <c r="G33" s="10">
        <f t="shared" si="2"/>
        <v>960</v>
      </c>
      <c r="H33" s="38" t="s">
        <v>528</v>
      </c>
      <c r="I33" s="4" t="s">
        <v>92</v>
      </c>
    </row>
    <row r="34" spans="1:9" x14ac:dyDescent="0.25">
      <c r="A34" s="6">
        <v>44669</v>
      </c>
      <c r="B34" s="4" t="s">
        <v>443</v>
      </c>
      <c r="C34" s="9">
        <v>1.99</v>
      </c>
      <c r="D34" s="4" t="s">
        <v>15</v>
      </c>
      <c r="E34" s="40" t="s">
        <v>33</v>
      </c>
      <c r="F34" s="10">
        <v>0</v>
      </c>
      <c r="G34" s="10">
        <f t="shared" si="2"/>
        <v>-1000</v>
      </c>
      <c r="H34" s="38" t="s">
        <v>21</v>
      </c>
      <c r="I34" s="4" t="s">
        <v>60</v>
      </c>
    </row>
    <row r="35" spans="1:9" x14ac:dyDescent="0.25">
      <c r="A35" s="6">
        <v>44669</v>
      </c>
      <c r="B35" s="4" t="s">
        <v>450</v>
      </c>
      <c r="C35" s="4">
        <v>1.71</v>
      </c>
      <c r="D35" s="4" t="s">
        <v>15</v>
      </c>
      <c r="E35" s="24" t="s">
        <v>532</v>
      </c>
      <c r="F35" s="10">
        <f>C35*D$80</f>
        <v>1710</v>
      </c>
      <c r="G35" s="10">
        <f>(F35-D$80)/2</f>
        <v>355</v>
      </c>
      <c r="H35" s="4" t="s">
        <v>21</v>
      </c>
      <c r="I35" s="43" t="s">
        <v>66</v>
      </c>
    </row>
    <row r="36" spans="1:9" x14ac:dyDescent="0.25">
      <c r="A36" s="6">
        <v>44669</v>
      </c>
      <c r="B36" s="4" t="s">
        <v>451</v>
      </c>
      <c r="C36" s="4">
        <v>1.93</v>
      </c>
      <c r="D36" s="4" t="s">
        <v>15</v>
      </c>
      <c r="E36" s="13" t="s">
        <v>33</v>
      </c>
      <c r="F36" s="10">
        <f>C36*D$80</f>
        <v>1930</v>
      </c>
      <c r="G36" s="10">
        <f>F36-D$80</f>
        <v>930</v>
      </c>
      <c r="H36" s="4" t="s">
        <v>315</v>
      </c>
      <c r="I36" s="4" t="s">
        <v>119</v>
      </c>
    </row>
    <row r="37" spans="1:9" x14ac:dyDescent="0.25">
      <c r="A37" s="6">
        <v>44669</v>
      </c>
      <c r="B37" s="4" t="s">
        <v>457</v>
      </c>
      <c r="C37" s="4">
        <v>2.06</v>
      </c>
      <c r="D37" s="4" t="s">
        <v>15</v>
      </c>
      <c r="E37" s="13" t="s">
        <v>33</v>
      </c>
      <c r="F37" s="10">
        <f>C37*D$80</f>
        <v>2060</v>
      </c>
      <c r="G37" s="10">
        <f>F37-D$80</f>
        <v>1060</v>
      </c>
      <c r="H37" s="4" t="s">
        <v>19</v>
      </c>
      <c r="I37" s="4" t="s">
        <v>105</v>
      </c>
    </row>
    <row r="38" spans="1:9" x14ac:dyDescent="0.25">
      <c r="A38" s="6">
        <v>44670</v>
      </c>
      <c r="B38" s="4" t="s">
        <v>459</v>
      </c>
      <c r="C38" s="4">
        <v>1.93</v>
      </c>
      <c r="D38" s="4" t="s">
        <v>15</v>
      </c>
      <c r="E38" s="11" t="s">
        <v>33</v>
      </c>
      <c r="F38" s="10">
        <v>0</v>
      </c>
      <c r="G38" s="10">
        <f>F38-D$80</f>
        <v>-1000</v>
      </c>
      <c r="H38" s="4" t="s">
        <v>23</v>
      </c>
      <c r="I38" s="38" t="s">
        <v>114</v>
      </c>
    </row>
    <row r="39" spans="1:9" x14ac:dyDescent="0.25">
      <c r="A39" s="6">
        <v>44670</v>
      </c>
      <c r="B39" s="4" t="s">
        <v>460</v>
      </c>
      <c r="C39" s="4">
        <v>1.71</v>
      </c>
      <c r="D39" s="4" t="s">
        <v>15</v>
      </c>
      <c r="E39" s="13" t="s">
        <v>532</v>
      </c>
      <c r="F39" s="10">
        <f>C39*D$80</f>
        <v>1710</v>
      </c>
      <c r="G39" s="10">
        <f>(F39-D$80)/2</f>
        <v>355</v>
      </c>
      <c r="H39" s="4" t="s">
        <v>22</v>
      </c>
      <c r="I39" s="43" t="s">
        <v>76</v>
      </c>
    </row>
    <row r="40" spans="1:9" x14ac:dyDescent="0.25">
      <c r="A40" s="79">
        <v>44671</v>
      </c>
      <c r="B40" s="81" t="s">
        <v>467</v>
      </c>
      <c r="C40" s="9"/>
      <c r="E40" s="87" t="s">
        <v>34</v>
      </c>
      <c r="F40" s="10">
        <v>0</v>
      </c>
      <c r="G40" s="10"/>
      <c r="H40" s="4" t="s">
        <v>23</v>
      </c>
      <c r="I40" s="4" t="s">
        <v>54</v>
      </c>
    </row>
    <row r="41" spans="1:9" x14ac:dyDescent="0.25">
      <c r="A41" s="6">
        <v>44671</v>
      </c>
      <c r="B41" s="4" t="s">
        <v>466</v>
      </c>
      <c r="C41" s="4">
        <v>1.61</v>
      </c>
      <c r="D41" s="4" t="s">
        <v>15</v>
      </c>
      <c r="E41" s="13" t="s">
        <v>33</v>
      </c>
      <c r="F41" s="10">
        <f>C41*D$80</f>
        <v>1610</v>
      </c>
      <c r="G41" s="10">
        <f t="shared" ref="G41:G48" si="3">F41-D$80</f>
        <v>610</v>
      </c>
      <c r="H41" s="4" t="s">
        <v>25</v>
      </c>
      <c r="I41" s="4" t="s">
        <v>50</v>
      </c>
    </row>
    <row r="42" spans="1:9" x14ac:dyDescent="0.25">
      <c r="A42" s="6">
        <v>44671</v>
      </c>
      <c r="B42" s="4" t="s">
        <v>468</v>
      </c>
      <c r="C42" s="4">
        <v>1.81</v>
      </c>
      <c r="D42" s="4" t="s">
        <v>15</v>
      </c>
      <c r="E42" s="13" t="s">
        <v>33</v>
      </c>
      <c r="F42" s="10">
        <f>C42*D$80</f>
        <v>1810</v>
      </c>
      <c r="G42" s="10">
        <f t="shared" si="3"/>
        <v>810</v>
      </c>
      <c r="H42" s="4" t="s">
        <v>316</v>
      </c>
      <c r="I42" s="4" t="s">
        <v>52</v>
      </c>
    </row>
    <row r="43" spans="1:9" x14ac:dyDescent="0.25">
      <c r="A43" s="6">
        <v>44671</v>
      </c>
      <c r="B43" s="4" t="s">
        <v>470</v>
      </c>
      <c r="C43" s="4">
        <v>2</v>
      </c>
      <c r="D43" s="4" t="s">
        <v>15</v>
      </c>
      <c r="E43" s="11" t="s">
        <v>34</v>
      </c>
      <c r="F43" s="10">
        <v>0</v>
      </c>
      <c r="G43" s="10">
        <f t="shared" si="3"/>
        <v>-1000</v>
      </c>
      <c r="H43" s="4" t="s">
        <v>25</v>
      </c>
      <c r="I43" s="4" t="s">
        <v>50</v>
      </c>
    </row>
    <row r="44" spans="1:9" x14ac:dyDescent="0.25">
      <c r="A44" s="6">
        <v>44672</v>
      </c>
      <c r="B44" s="4" t="s">
        <v>471</v>
      </c>
      <c r="C44" s="4">
        <v>2.0099999999999998</v>
      </c>
      <c r="D44" s="4" t="s">
        <v>15</v>
      </c>
      <c r="E44" s="11" t="s">
        <v>33</v>
      </c>
      <c r="F44" s="10">
        <v>0</v>
      </c>
      <c r="G44" s="10">
        <f t="shared" si="3"/>
        <v>-1000</v>
      </c>
      <c r="H44" s="4" t="s">
        <v>22</v>
      </c>
      <c r="I44" s="4" t="s">
        <v>149</v>
      </c>
    </row>
    <row r="45" spans="1:9" x14ac:dyDescent="0.25">
      <c r="A45" s="6">
        <v>44673</v>
      </c>
      <c r="B45" s="4" t="s">
        <v>473</v>
      </c>
      <c r="C45" s="4">
        <v>1.93</v>
      </c>
      <c r="D45" s="4" t="s">
        <v>15</v>
      </c>
      <c r="E45" s="13" t="s">
        <v>33</v>
      </c>
      <c r="F45" s="10">
        <f>C45*D$80</f>
        <v>1930</v>
      </c>
      <c r="G45" s="10">
        <f t="shared" si="3"/>
        <v>930</v>
      </c>
      <c r="H45" s="4" t="s">
        <v>19</v>
      </c>
      <c r="I45" s="4" t="s">
        <v>58</v>
      </c>
    </row>
    <row r="46" spans="1:9" x14ac:dyDescent="0.25">
      <c r="A46" s="6">
        <v>44674</v>
      </c>
      <c r="B46" s="4" t="s">
        <v>481</v>
      </c>
      <c r="C46" s="4">
        <v>1.55</v>
      </c>
      <c r="D46" s="4" t="s">
        <v>15</v>
      </c>
      <c r="E46" s="13" t="s">
        <v>532</v>
      </c>
      <c r="F46" s="10">
        <f>C46*D$80</f>
        <v>1550</v>
      </c>
      <c r="G46" s="10">
        <f t="shared" si="3"/>
        <v>550</v>
      </c>
      <c r="H46" s="4" t="s">
        <v>19</v>
      </c>
      <c r="I46" s="43" t="s">
        <v>66</v>
      </c>
    </row>
    <row r="47" spans="1:9" x14ac:dyDescent="0.25">
      <c r="A47" s="6">
        <v>44674</v>
      </c>
      <c r="B47" s="4" t="s">
        <v>482</v>
      </c>
      <c r="C47" s="4">
        <v>1.88</v>
      </c>
      <c r="D47" s="4" t="s">
        <v>15</v>
      </c>
      <c r="E47" s="13" t="s">
        <v>33</v>
      </c>
      <c r="F47" s="10">
        <f>C47*D$80</f>
        <v>1880</v>
      </c>
      <c r="G47" s="10">
        <f t="shared" si="3"/>
        <v>880</v>
      </c>
      <c r="H47" s="4" t="s">
        <v>27</v>
      </c>
      <c r="I47" s="4" t="s">
        <v>58</v>
      </c>
    </row>
    <row r="48" spans="1:9" x14ac:dyDescent="0.25">
      <c r="A48" s="6">
        <v>44674</v>
      </c>
      <c r="B48" s="4" t="s">
        <v>487</v>
      </c>
      <c r="C48" s="4">
        <v>2.0099999999999998</v>
      </c>
      <c r="D48" s="4" t="s">
        <v>15</v>
      </c>
      <c r="E48" s="11" t="s">
        <v>33</v>
      </c>
      <c r="F48" s="10">
        <v>0</v>
      </c>
      <c r="G48" s="10">
        <f t="shared" si="3"/>
        <v>-1000</v>
      </c>
      <c r="H48" s="4" t="s">
        <v>29</v>
      </c>
      <c r="I48" s="4" t="s">
        <v>60</v>
      </c>
    </row>
    <row r="49" spans="1:9" x14ac:dyDescent="0.25">
      <c r="A49" s="6">
        <v>44675</v>
      </c>
      <c r="B49" s="4" t="s">
        <v>488</v>
      </c>
      <c r="D49" s="4" t="s">
        <v>15</v>
      </c>
      <c r="E49" s="42" t="s">
        <v>34</v>
      </c>
      <c r="F49" s="10">
        <v>0</v>
      </c>
      <c r="G49" s="10">
        <v>0</v>
      </c>
      <c r="H49" s="4" t="s">
        <v>23</v>
      </c>
      <c r="I49" s="4" t="s">
        <v>489</v>
      </c>
    </row>
    <row r="50" spans="1:9" x14ac:dyDescent="0.25">
      <c r="A50" s="6">
        <v>44675</v>
      </c>
      <c r="B50" s="4" t="s">
        <v>493</v>
      </c>
      <c r="C50" s="4">
        <v>2.0299999999999998</v>
      </c>
      <c r="D50" s="4" t="s">
        <v>15</v>
      </c>
      <c r="E50" s="11" t="s">
        <v>33</v>
      </c>
      <c r="F50" s="10">
        <v>0</v>
      </c>
      <c r="G50" s="10">
        <f t="shared" ref="G50:G57" si="4">F50-D$80</f>
        <v>-1000</v>
      </c>
      <c r="H50" s="4" t="s">
        <v>20</v>
      </c>
      <c r="I50" s="4" t="s">
        <v>52</v>
      </c>
    </row>
    <row r="51" spans="1:9" x14ac:dyDescent="0.25">
      <c r="A51" s="6">
        <v>44676</v>
      </c>
      <c r="B51" s="4" t="s">
        <v>497</v>
      </c>
      <c r="C51" s="4">
        <v>1.72</v>
      </c>
      <c r="D51" s="4" t="s">
        <v>15</v>
      </c>
      <c r="E51" s="11" t="s">
        <v>33</v>
      </c>
      <c r="F51" s="10">
        <v>0</v>
      </c>
      <c r="G51" s="10">
        <f t="shared" si="4"/>
        <v>-1000</v>
      </c>
      <c r="H51" s="4" t="s">
        <v>21</v>
      </c>
      <c r="I51" s="4" t="s">
        <v>119</v>
      </c>
    </row>
    <row r="52" spans="1:9" x14ac:dyDescent="0.25">
      <c r="A52" s="6">
        <v>44677</v>
      </c>
      <c r="B52" s="4" t="s">
        <v>499</v>
      </c>
      <c r="C52" s="4">
        <v>1.71</v>
      </c>
      <c r="D52" s="4" t="s">
        <v>15</v>
      </c>
      <c r="E52" s="13" t="s">
        <v>532</v>
      </c>
      <c r="F52" s="10">
        <f>C52*D$80</f>
        <v>1710</v>
      </c>
      <c r="G52" s="10">
        <f t="shared" si="4"/>
        <v>710</v>
      </c>
      <c r="H52" s="4" t="s">
        <v>26</v>
      </c>
      <c r="I52" s="43" t="s">
        <v>76</v>
      </c>
    </row>
    <row r="53" spans="1:9" x14ac:dyDescent="0.25">
      <c r="A53" s="6">
        <v>44677</v>
      </c>
      <c r="B53" s="4" t="s">
        <v>501</v>
      </c>
      <c r="C53" s="4">
        <v>1.9</v>
      </c>
      <c r="D53" s="4" t="s">
        <v>15</v>
      </c>
      <c r="E53" s="13" t="s">
        <v>33</v>
      </c>
      <c r="F53" s="10">
        <f>C53*D$80</f>
        <v>1900</v>
      </c>
      <c r="G53" s="10">
        <f t="shared" si="4"/>
        <v>900</v>
      </c>
      <c r="H53" s="4" t="s">
        <v>25</v>
      </c>
      <c r="I53" s="4" t="s">
        <v>105</v>
      </c>
    </row>
    <row r="54" spans="1:9" x14ac:dyDescent="0.25">
      <c r="A54" s="6">
        <v>44680</v>
      </c>
      <c r="B54" s="4" t="s">
        <v>505</v>
      </c>
      <c r="C54" s="4">
        <v>1.82</v>
      </c>
      <c r="D54" s="4" t="s">
        <v>15</v>
      </c>
      <c r="E54" s="13" t="s">
        <v>33</v>
      </c>
      <c r="F54" s="10">
        <f>C54*D$80</f>
        <v>1820</v>
      </c>
      <c r="G54" s="10">
        <f t="shared" si="4"/>
        <v>820</v>
      </c>
      <c r="H54" s="4" t="s">
        <v>311</v>
      </c>
      <c r="I54" s="4" t="s">
        <v>92</v>
      </c>
    </row>
    <row r="55" spans="1:9" x14ac:dyDescent="0.25">
      <c r="A55" s="6">
        <v>44681</v>
      </c>
      <c r="B55" s="4" t="s">
        <v>508</v>
      </c>
      <c r="C55" s="4">
        <v>1.96</v>
      </c>
      <c r="D55" s="4" t="s">
        <v>15</v>
      </c>
      <c r="E55" s="13" t="s">
        <v>33</v>
      </c>
      <c r="F55" s="10">
        <f t="shared" ref="F55:F65" si="5">C55*D$80</f>
        <v>1960</v>
      </c>
      <c r="G55" s="10">
        <f t="shared" si="4"/>
        <v>960</v>
      </c>
      <c r="H55" s="4" t="s">
        <v>25</v>
      </c>
      <c r="I55" s="38" t="s">
        <v>114</v>
      </c>
    </row>
    <row r="56" spans="1:9" x14ac:dyDescent="0.25">
      <c r="A56" s="6">
        <v>44681</v>
      </c>
      <c r="B56" s="4" t="s">
        <v>510</v>
      </c>
      <c r="C56" s="4">
        <v>1.98</v>
      </c>
      <c r="D56" s="4" t="s">
        <v>15</v>
      </c>
      <c r="E56" s="13" t="s">
        <v>33</v>
      </c>
      <c r="F56" s="10">
        <f t="shared" si="5"/>
        <v>1980</v>
      </c>
      <c r="G56" s="10">
        <f t="shared" si="4"/>
        <v>980</v>
      </c>
      <c r="H56" s="4" t="s">
        <v>27</v>
      </c>
      <c r="I56" s="4" t="s">
        <v>60</v>
      </c>
    </row>
    <row r="57" spans="1:9" x14ac:dyDescent="0.25">
      <c r="A57" s="6">
        <v>44681</v>
      </c>
      <c r="B57" s="4" t="s">
        <v>511</v>
      </c>
      <c r="C57" s="4">
        <v>1.49</v>
      </c>
      <c r="D57" s="4" t="s">
        <v>15</v>
      </c>
      <c r="E57" s="13" t="s">
        <v>532</v>
      </c>
      <c r="F57" s="10">
        <f t="shared" si="5"/>
        <v>1490</v>
      </c>
      <c r="G57" s="10">
        <f t="shared" si="4"/>
        <v>490</v>
      </c>
      <c r="H57" s="4" t="s">
        <v>19</v>
      </c>
      <c r="I57" s="43" t="s">
        <v>76</v>
      </c>
    </row>
    <row r="58" spans="1:9" x14ac:dyDescent="0.25">
      <c r="A58" s="6">
        <v>44681</v>
      </c>
      <c r="B58" s="4" t="s">
        <v>514</v>
      </c>
      <c r="C58" s="4">
        <v>1.79</v>
      </c>
      <c r="D58" s="4" t="s">
        <v>15</v>
      </c>
      <c r="E58" s="13" t="s">
        <v>532</v>
      </c>
      <c r="F58" s="10">
        <f t="shared" si="5"/>
        <v>1790</v>
      </c>
      <c r="G58" s="10">
        <f>(F58-D$80)/2</f>
        <v>395</v>
      </c>
      <c r="H58" s="4" t="s">
        <v>23</v>
      </c>
      <c r="I58" s="43" t="s">
        <v>76</v>
      </c>
    </row>
    <row r="59" spans="1:9" x14ac:dyDescent="0.25">
      <c r="A59" s="6">
        <v>44681</v>
      </c>
      <c r="B59" s="4" t="s">
        <v>515</v>
      </c>
      <c r="C59" s="4">
        <v>1.99</v>
      </c>
      <c r="D59" s="4" t="s">
        <v>15</v>
      </c>
      <c r="E59" s="13" t="s">
        <v>33</v>
      </c>
      <c r="F59" s="10">
        <f t="shared" si="5"/>
        <v>1990</v>
      </c>
      <c r="G59" s="10">
        <f t="shared" ref="G59:G67" si="6">F59-D$80</f>
        <v>990</v>
      </c>
      <c r="H59" s="4" t="s">
        <v>25</v>
      </c>
      <c r="I59" s="38" t="s">
        <v>98</v>
      </c>
    </row>
    <row r="60" spans="1:9" x14ac:dyDescent="0.25">
      <c r="A60" s="6">
        <v>44681</v>
      </c>
      <c r="B60" s="4" t="s">
        <v>516</v>
      </c>
      <c r="C60" s="4">
        <v>1.58</v>
      </c>
      <c r="D60" s="4" t="s">
        <v>15</v>
      </c>
      <c r="E60" s="13" t="s">
        <v>33</v>
      </c>
      <c r="F60" s="10">
        <f t="shared" si="5"/>
        <v>1580</v>
      </c>
      <c r="G60" s="10">
        <f t="shared" si="6"/>
        <v>580</v>
      </c>
      <c r="H60" s="4" t="s">
        <v>529</v>
      </c>
      <c r="I60" s="4" t="s">
        <v>435</v>
      </c>
    </row>
    <row r="61" spans="1:9" x14ac:dyDescent="0.25">
      <c r="A61" s="6">
        <v>44681</v>
      </c>
      <c r="B61" s="4" t="s">
        <v>518</v>
      </c>
      <c r="C61" s="4">
        <v>1.74</v>
      </c>
      <c r="D61" s="4" t="s">
        <v>15</v>
      </c>
      <c r="E61" s="13" t="s">
        <v>33</v>
      </c>
      <c r="F61" s="10">
        <f t="shared" si="5"/>
        <v>1740</v>
      </c>
      <c r="G61" s="10">
        <f t="shared" si="6"/>
        <v>740</v>
      </c>
      <c r="H61" s="4" t="s">
        <v>24</v>
      </c>
      <c r="I61" s="4" t="s">
        <v>92</v>
      </c>
    </row>
    <row r="62" spans="1:9" x14ac:dyDescent="0.25">
      <c r="A62" s="6">
        <v>44681</v>
      </c>
      <c r="B62" s="4" t="s">
        <v>519</v>
      </c>
      <c r="C62" s="4">
        <v>1.8</v>
      </c>
      <c r="D62" s="4" t="s">
        <v>15</v>
      </c>
      <c r="E62" s="13" t="s">
        <v>33</v>
      </c>
      <c r="F62" s="10">
        <f t="shared" si="5"/>
        <v>1800</v>
      </c>
      <c r="G62" s="10">
        <f t="shared" si="6"/>
        <v>800</v>
      </c>
      <c r="H62" s="4" t="s">
        <v>24</v>
      </c>
      <c r="I62" s="4" t="s">
        <v>102</v>
      </c>
    </row>
    <row r="63" spans="1:9" x14ac:dyDescent="0.25">
      <c r="A63" s="6">
        <v>44681</v>
      </c>
      <c r="B63" s="4" t="s">
        <v>522</v>
      </c>
      <c r="C63" s="4">
        <v>1.64</v>
      </c>
      <c r="D63" s="4" t="s">
        <v>15</v>
      </c>
      <c r="E63" s="13" t="s">
        <v>33</v>
      </c>
      <c r="F63" s="10">
        <f t="shared" si="5"/>
        <v>1640</v>
      </c>
      <c r="G63" s="10">
        <f t="shared" si="6"/>
        <v>640</v>
      </c>
      <c r="H63" s="4" t="s">
        <v>317</v>
      </c>
      <c r="I63" s="4" t="s">
        <v>92</v>
      </c>
    </row>
    <row r="64" spans="1:9" x14ac:dyDescent="0.25">
      <c r="A64" s="6">
        <v>44681</v>
      </c>
      <c r="B64" s="4" t="s">
        <v>523</v>
      </c>
      <c r="C64" s="4">
        <v>2</v>
      </c>
      <c r="D64" s="4" t="s">
        <v>15</v>
      </c>
      <c r="E64" s="13" t="s">
        <v>33</v>
      </c>
      <c r="F64" s="10">
        <f t="shared" si="5"/>
        <v>2000</v>
      </c>
      <c r="G64" s="10">
        <f t="shared" si="6"/>
        <v>1000</v>
      </c>
      <c r="H64" s="4" t="s">
        <v>315</v>
      </c>
      <c r="I64" s="4" t="s">
        <v>102</v>
      </c>
    </row>
    <row r="65" spans="1:10" x14ac:dyDescent="0.25">
      <c r="A65" s="6">
        <v>44681</v>
      </c>
      <c r="B65" s="4" t="s">
        <v>524</v>
      </c>
      <c r="C65" s="4">
        <v>1.96</v>
      </c>
      <c r="D65" s="4" t="s">
        <v>15</v>
      </c>
      <c r="E65" s="13" t="s">
        <v>33</v>
      </c>
      <c r="F65" s="10">
        <f t="shared" si="5"/>
        <v>1960</v>
      </c>
      <c r="G65" s="10">
        <f t="shared" si="6"/>
        <v>960</v>
      </c>
      <c r="H65" s="4" t="s">
        <v>529</v>
      </c>
      <c r="I65" s="4" t="s">
        <v>105</v>
      </c>
    </row>
    <row r="66" spans="1:10" x14ac:dyDescent="0.25">
      <c r="A66" s="6">
        <v>44681</v>
      </c>
      <c r="B66" s="4" t="s">
        <v>526</v>
      </c>
      <c r="C66" s="4">
        <v>1.79</v>
      </c>
      <c r="D66" s="4" t="s">
        <v>15</v>
      </c>
      <c r="E66" s="11" t="s">
        <v>33</v>
      </c>
      <c r="F66" s="10">
        <v>0</v>
      </c>
      <c r="G66" s="10">
        <f t="shared" si="6"/>
        <v>-1000</v>
      </c>
      <c r="H66" s="4" t="s">
        <v>20</v>
      </c>
      <c r="I66" s="4" t="s">
        <v>119</v>
      </c>
      <c r="J66" s="88"/>
    </row>
    <row r="67" spans="1:10" x14ac:dyDescent="0.25">
      <c r="A67" s="6">
        <v>44681</v>
      </c>
      <c r="B67" s="4" t="s">
        <v>527</v>
      </c>
      <c r="C67" s="4">
        <v>2.06</v>
      </c>
      <c r="D67" s="4" t="s">
        <v>15</v>
      </c>
      <c r="E67" s="13" t="s">
        <v>33</v>
      </c>
      <c r="F67" s="10">
        <f>C67*D$80</f>
        <v>2060</v>
      </c>
      <c r="G67" s="10">
        <f t="shared" si="6"/>
        <v>1060</v>
      </c>
      <c r="H67" s="4" t="s">
        <v>25</v>
      </c>
      <c r="I67" s="4" t="s">
        <v>102</v>
      </c>
    </row>
    <row r="68" spans="1:10" x14ac:dyDescent="0.25">
      <c r="A68" s="6"/>
      <c r="B68" s="4"/>
      <c r="D68" s="4"/>
      <c r="I68" s="4"/>
    </row>
    <row r="69" spans="1:10" x14ac:dyDescent="0.25">
      <c r="B69" s="4" t="s">
        <v>35</v>
      </c>
      <c r="D69" s="26">
        <f>COUNT(C2:C67)</f>
        <v>63</v>
      </c>
    </row>
    <row r="70" spans="1:10" x14ac:dyDescent="0.25">
      <c r="B70" s="4" t="s">
        <v>36</v>
      </c>
      <c r="D70" s="11">
        <v>17</v>
      </c>
    </row>
    <row r="71" spans="1:10" x14ac:dyDescent="0.25">
      <c r="B71" s="4" t="s">
        <v>37</v>
      </c>
      <c r="D71" s="13">
        <f>D69-D70</f>
        <v>46</v>
      </c>
    </row>
    <row r="72" spans="1:10" x14ac:dyDescent="0.25">
      <c r="B72" s="4" t="s">
        <v>38</v>
      </c>
      <c r="D72" s="4">
        <f>D71/D69*100</f>
        <v>73.015873015873012</v>
      </c>
    </row>
    <row r="73" spans="1:10" x14ac:dyDescent="0.25">
      <c r="B73" s="4" t="s">
        <v>39</v>
      </c>
      <c r="D73" s="4">
        <f>1/D74*100</f>
        <v>53.512273846937909</v>
      </c>
    </row>
    <row r="74" spans="1:10" x14ac:dyDescent="0.25">
      <c r="B74" s="4" t="s">
        <v>40</v>
      </c>
      <c r="D74" s="4">
        <f>SUM(C2:C67)/D69</f>
        <v>1.8687301587301586</v>
      </c>
    </row>
    <row r="75" spans="1:10" x14ac:dyDescent="0.25">
      <c r="B75" s="4" t="s">
        <v>41</v>
      </c>
      <c r="D75" s="13">
        <f>D72-D73</f>
        <v>19.503599168935104</v>
      </c>
    </row>
    <row r="76" spans="1:10" x14ac:dyDescent="0.25">
      <c r="B76" s="4" t="s">
        <v>42</v>
      </c>
      <c r="D76" s="13">
        <f>D75/1</f>
        <v>19.503599168935104</v>
      </c>
    </row>
    <row r="77" spans="1:10" ht="18.75" x14ac:dyDescent="0.3">
      <c r="B77" s="14" t="s">
        <v>43</v>
      </c>
      <c r="D77" s="15">
        <v>25000</v>
      </c>
    </row>
    <row r="78" spans="1:10" ht="18.75" x14ac:dyDescent="0.3">
      <c r="B78" s="4" t="s">
        <v>44</v>
      </c>
      <c r="D78" s="16">
        <v>25000</v>
      </c>
    </row>
    <row r="79" spans="1:10" x14ac:dyDescent="0.25">
      <c r="B79" s="4" t="s">
        <v>45</v>
      </c>
      <c r="D79" s="10">
        <f>D78/100</f>
        <v>250</v>
      </c>
    </row>
    <row r="80" spans="1:10" x14ac:dyDescent="0.25">
      <c r="B80" s="17" t="s">
        <v>949</v>
      </c>
      <c r="D80" s="18">
        <f>D79*4</f>
        <v>1000</v>
      </c>
    </row>
    <row r="81" spans="2:4" x14ac:dyDescent="0.25">
      <c r="B81" s="4" t="s">
        <v>46</v>
      </c>
      <c r="D81" s="25">
        <f>SUM(G2:G67)</f>
        <v>21155</v>
      </c>
    </row>
    <row r="82" spans="2:4" x14ac:dyDescent="0.25">
      <c r="B82" s="19" t="s">
        <v>47</v>
      </c>
      <c r="D82" s="38">
        <f>D81/D77*100</f>
        <v>84.61999999999999</v>
      </c>
    </row>
    <row r="83" spans="2:4" x14ac:dyDescent="0.25">
      <c r="B83" s="4"/>
      <c r="D83" s="38"/>
    </row>
    <row r="84" spans="2:4" x14ac:dyDescent="0.25">
      <c r="B84" s="4"/>
      <c r="D84" s="38"/>
    </row>
  </sheetData>
  <conditionalFormatting sqref="G41:G67 G2:G39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G40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5 G39 G5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44" workbookViewId="0">
      <selection activeCell="B44" sqref="B44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3" priority="1" operator="equal">
      <formula>"NOT INVEST"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6" workbookViewId="0">
      <selection activeCell="D50" sqref="D50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2.48</v>
      </c>
      <c r="D2" s="77"/>
      <c r="E2" s="97" t="s">
        <v>532</v>
      </c>
      <c r="F2" s="78">
        <f>C2*D$48</f>
        <v>2480</v>
      </c>
      <c r="G2" s="78">
        <f>(F2-D$48)/2</f>
        <v>740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51">
        <v>1.75</v>
      </c>
      <c r="E5" s="53" t="s">
        <v>33</v>
      </c>
      <c r="F5" s="10">
        <f>C5*D$48</f>
        <v>1750</v>
      </c>
      <c r="G5" s="10">
        <f t="shared" si="0"/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51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4" t="s">
        <v>102</v>
      </c>
    </row>
    <row r="8" spans="1:9" ht="15.75" x14ac:dyDescent="0.25">
      <c r="A8" s="6">
        <v>44687</v>
      </c>
      <c r="B8" t="s">
        <v>565</v>
      </c>
      <c r="C8" s="51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4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4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 t="shared" si="0"/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4">
        <v>1.76</v>
      </c>
      <c r="E16" s="56" t="s">
        <v>33</v>
      </c>
      <c r="F16" s="10">
        <v>0</v>
      </c>
      <c r="G16" s="10">
        <f t="shared" si="0"/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4">
        <v>1.47</v>
      </c>
      <c r="E17" s="56" t="s">
        <v>33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>
        <v>1.71</v>
      </c>
      <c r="E18" s="56" t="s">
        <v>33</v>
      </c>
      <c r="F18" s="10">
        <v>0</v>
      </c>
      <c r="G18" s="10">
        <f t="shared" si="0"/>
        <v>-1000</v>
      </c>
      <c r="H18" t="s">
        <v>29</v>
      </c>
      <c r="I18" s="4" t="s">
        <v>54</v>
      </c>
      <c r="J18" s="88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>
        <v>1.79</v>
      </c>
      <c r="E21" s="56" t="s">
        <v>532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>
        <v>1.79</v>
      </c>
      <c r="E22" s="57" t="s">
        <v>532</v>
      </c>
      <c r="F22" s="10">
        <f>C22*D$48</f>
        <v>1790</v>
      </c>
      <c r="G22" s="10">
        <f t="shared" si="0"/>
        <v>790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>
        <v>1.95</v>
      </c>
      <c r="E23" s="57" t="s">
        <v>532</v>
      </c>
      <c r="F23" s="10">
        <f>C23*D$48</f>
        <v>1950</v>
      </c>
      <c r="G23" s="10">
        <f>(F23-D$48)/2</f>
        <v>475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7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2.11</v>
      </c>
      <c r="D25" s="80"/>
      <c r="E25" s="82" t="s">
        <v>532</v>
      </c>
      <c r="F25" s="25">
        <f>C25*D$48</f>
        <v>2110</v>
      </c>
      <c r="G25" s="78">
        <f>(F25-D$48)/2</f>
        <v>555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>
        <v>1.55</v>
      </c>
      <c r="E26" s="57" t="s">
        <v>532</v>
      </c>
      <c r="F26" s="25">
        <f t="shared" ref="F26" si="1">C26*D$48</f>
        <v>1550</v>
      </c>
      <c r="G26" s="78">
        <f t="shared" ref="G26" si="2">(F26-D$48)/2</f>
        <v>275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>
        <v>1.52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2.08</v>
      </c>
      <c r="D28" s="80"/>
      <c r="E28" s="82" t="s">
        <v>532</v>
      </c>
      <c r="F28" s="78">
        <f>C28*D$48</f>
        <v>2080</v>
      </c>
      <c r="G28" s="78">
        <f>F28-D$48</f>
        <v>1080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1.99</v>
      </c>
      <c r="D29" s="80"/>
      <c r="E29" s="82" t="s">
        <v>532</v>
      </c>
      <c r="F29" s="78">
        <f>C29*D$48</f>
        <v>1990</v>
      </c>
      <c r="G29" s="78">
        <f>F29-D$48</f>
        <v>990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3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>
        <v>1.39</v>
      </c>
      <c r="E32" s="57" t="s">
        <v>532</v>
      </c>
      <c r="F32" s="10">
        <f t="shared" ref="F32" si="4">C32*D$48</f>
        <v>1390</v>
      </c>
      <c r="G32" s="10">
        <f>(F32-D$48)/2</f>
        <v>195</v>
      </c>
      <c r="H32" s="4" t="s">
        <v>23</v>
      </c>
      <c r="I32" t="s">
        <v>54</v>
      </c>
    </row>
    <row r="37" spans="2:4" x14ac:dyDescent="0.25">
      <c r="B37" s="4" t="s">
        <v>35</v>
      </c>
      <c r="C37" s="4"/>
      <c r="D37" s="26">
        <f>COUNT(C2:C32)</f>
        <v>30</v>
      </c>
    </row>
    <row r="38" spans="2:4" x14ac:dyDescent="0.25">
      <c r="B38" s="4" t="s">
        <v>36</v>
      </c>
      <c r="C38" s="4"/>
      <c r="D38" s="11">
        <v>10</v>
      </c>
    </row>
    <row r="39" spans="2:4" x14ac:dyDescent="0.25">
      <c r="B39" s="4" t="s">
        <v>37</v>
      </c>
      <c r="C39" s="4"/>
      <c r="D39" s="13">
        <f>D37-D38</f>
        <v>20</v>
      </c>
    </row>
    <row r="40" spans="2:4" x14ac:dyDescent="0.25">
      <c r="B40" s="4" t="s">
        <v>38</v>
      </c>
      <c r="C40" s="4"/>
      <c r="D40" s="4">
        <f>D39/D37*100</f>
        <v>66.666666666666657</v>
      </c>
    </row>
    <row r="41" spans="2:4" x14ac:dyDescent="0.25">
      <c r="B41" s="4" t="s">
        <v>39</v>
      </c>
      <c r="C41" s="4"/>
      <c r="D41" s="4">
        <f>1/D42*100</f>
        <v>55.959709009513148</v>
      </c>
    </row>
    <row r="42" spans="2:4" x14ac:dyDescent="0.25">
      <c r="B42" s="4" t="s">
        <v>40</v>
      </c>
      <c r="C42" s="4"/>
      <c r="D42" s="4">
        <f>SUM(C2:C32)/D37</f>
        <v>1.7870000000000001</v>
      </c>
    </row>
    <row r="43" spans="2:4" x14ac:dyDescent="0.25">
      <c r="B43" s="4" t="s">
        <v>41</v>
      </c>
      <c r="C43" s="4"/>
      <c r="D43" s="13">
        <f>D40-D41</f>
        <v>10.706957657153509</v>
      </c>
    </row>
    <row r="44" spans="2:4" x14ac:dyDescent="0.25">
      <c r="B44" s="4" t="s">
        <v>42</v>
      </c>
      <c r="C44" s="4"/>
      <c r="D44" s="13">
        <f>D43/1</f>
        <v>10.706957657153509</v>
      </c>
    </row>
    <row r="45" spans="2:4" ht="18.75" x14ac:dyDescent="0.3">
      <c r="B45" s="14" t="s">
        <v>43</v>
      </c>
      <c r="C45" s="4"/>
      <c r="D45" s="15">
        <v>25000</v>
      </c>
    </row>
    <row r="46" spans="2:4" ht="18.75" x14ac:dyDescent="0.3">
      <c r="B46" s="4" t="s">
        <v>44</v>
      </c>
      <c r="C46" s="4"/>
      <c r="D46" s="16">
        <v>25000</v>
      </c>
    </row>
    <row r="47" spans="2:4" x14ac:dyDescent="0.25">
      <c r="B47" s="4" t="s">
        <v>45</v>
      </c>
      <c r="C47" s="4"/>
      <c r="D47" s="10">
        <f>D46/100</f>
        <v>250</v>
      </c>
    </row>
    <row r="48" spans="2:4" x14ac:dyDescent="0.25">
      <c r="B48" s="17" t="s">
        <v>949</v>
      </c>
      <c r="C48" s="4"/>
      <c r="D48" s="18">
        <f>D47*4</f>
        <v>1000</v>
      </c>
    </row>
    <row r="49" spans="2:4" x14ac:dyDescent="0.25">
      <c r="B49" s="4" t="s">
        <v>46</v>
      </c>
      <c r="C49" s="4"/>
      <c r="D49" s="25">
        <f>SUM(G2:G32)</f>
        <v>4140</v>
      </c>
    </row>
    <row r="50" spans="2:4" x14ac:dyDescent="0.25">
      <c r="B50" s="19" t="s">
        <v>47</v>
      </c>
      <c r="C50" s="4"/>
      <c r="D50" s="38">
        <f>D49/D45*100</f>
        <v>16.559999999999999</v>
      </c>
    </row>
    <row r="51" spans="2:4" x14ac:dyDescent="0.25">
      <c r="B51" s="4"/>
      <c r="C51" s="4"/>
      <c r="D51" s="38"/>
    </row>
  </sheetData>
  <conditionalFormatting sqref="G2:G17 G19:G23 G25:G32">
    <cfRule type="cellIs" dxfId="22" priority="11" operator="lessThan">
      <formula>0</formula>
    </cfRule>
    <cfRule type="cellIs" dxfId="21" priority="12" operator="greaterThan">
      <formula>0</formula>
    </cfRule>
  </conditionalFormatting>
  <conditionalFormatting sqref="G18">
    <cfRule type="cellIs" dxfId="20" priority="9" operator="lessThan">
      <formula>0</formula>
    </cfRule>
    <cfRule type="cellIs" dxfId="19" priority="10" operator="greaterThan">
      <formula>0</formula>
    </cfRule>
  </conditionalFormatting>
  <conditionalFormatting sqref="G24">
    <cfRule type="cellIs" dxfId="18" priority="5" operator="lessThan">
      <formula>0</formula>
    </cfRule>
    <cfRule type="cellIs" dxfId="17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2023-07-16T03:36:59Z</dcterms:modified>
</cp:coreProperties>
</file>