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evereiro" sheetId="1" r:id="rId1"/>
    <sheet name="fevereiroInvest" sheetId="3" r:id="rId2"/>
    <sheet name="marco" sheetId="2" r:id="rId3"/>
    <sheet name="marcoInvest" sheetId="4" r:id="rId4"/>
    <sheet name="abril" sheetId="5" r:id="rId5"/>
    <sheet name="maio" sheetId="6" r:id="rId6"/>
  </sheets>
  <calcPr calcId="152511"/>
</workbook>
</file>

<file path=xl/calcChain.xml><?xml version="1.0" encoding="utf-8"?>
<calcChain xmlns="http://schemas.openxmlformats.org/spreadsheetml/2006/main">
  <c r="D15" i="4" l="1"/>
  <c r="D20" i="4" s="1"/>
  <c r="D25" i="3"/>
  <c r="D26" i="4"/>
  <c r="D19" i="4" l="1"/>
  <c r="I4" i="4"/>
  <c r="I5" i="4"/>
  <c r="I6" i="4"/>
  <c r="I10" i="4"/>
  <c r="H4" i="4"/>
  <c r="H7" i="4"/>
  <c r="I7" i="4" s="1"/>
  <c r="H10" i="4"/>
  <c r="D25" i="4"/>
  <c r="D27" i="4" s="1"/>
  <c r="D17" i="4"/>
  <c r="D18" i="4" s="1"/>
  <c r="D21" i="4" l="1"/>
  <c r="D19" i="3"/>
  <c r="H2" i="4" l="1"/>
  <c r="I2" i="4" s="1"/>
  <c r="D28" i="4" l="1"/>
  <c r="D29" i="4" s="1"/>
  <c r="D22" i="4" s="1"/>
  <c r="D24" i="3"/>
  <c r="D26" i="3" s="1"/>
  <c r="D18" i="3"/>
  <c r="D16" i="3" l="1"/>
  <c r="D17" i="3" s="1"/>
  <c r="D20" i="3" s="1"/>
  <c r="H3" i="3" l="1"/>
  <c r="I3" i="3" s="1"/>
  <c r="I2" i="3"/>
  <c r="D27" i="3" s="1"/>
  <c r="D28" i="3" s="1"/>
  <c r="H2" i="3"/>
  <c r="H9" i="3"/>
  <c r="H7" i="3"/>
  <c r="H5" i="3"/>
  <c r="F33" i="3"/>
  <c r="H8" i="3"/>
  <c r="H6" i="3"/>
  <c r="F22" i="3"/>
  <c r="F15" i="3" l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D21" i="3"/>
</calcChain>
</file>

<file path=xl/sharedStrings.xml><?xml version="1.0" encoding="utf-8"?>
<sst xmlns="http://schemas.openxmlformats.org/spreadsheetml/2006/main" count="463" uniqueCount="160">
  <si>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</si>
  <si>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</si>
  <si>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</si>
  <si>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</si>
  <si>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</si>
  <si>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</si>
  <si>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</si>
  <si>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</si>
  <si>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</si>
  <si>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</si>
  <si>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</si>
  <si>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</si>
  <si>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</si>
  <si>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</si>
  <si>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</si>
  <si>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</si>
  <si>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</si>
  <si>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</si>
  <si>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</si>
  <si>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</si>
  <si>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</si>
  <si>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</si>
  <si>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</si>
  <si>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</si>
  <si>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</si>
  <si>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</si>
  <si>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</si>
  <si>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</si>
  <si>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</si>
  <si>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</si>
  <si>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</si>
  <si>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</si>
  <si>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</si>
  <si>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</si>
  <si>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</si>
  <si>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PARTICK THISTLE vs INVERNESS</t>
  </si>
  <si>
    <t>SCOTLAND - CHAMPIONSHIP</t>
  </si>
  <si>
    <t>matriz-magico</t>
  </si>
  <si>
    <t>PERUGIA vs LECCE</t>
  </si>
  <si>
    <t>PARMA vs CITTADELLA</t>
  </si>
  <si>
    <t>INVERNESS vs ARBROATH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</si>
  <si>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</si>
  <si>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</si>
  <si>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</si>
  <si>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</si>
  <si>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</si>
  <si>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</si>
  <si>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DUNFERMLINE vs GREENOCK MORTON</t>
  </si>
  <si>
    <t>PISA vs CITTADELLA</t>
  </si>
  <si>
    <t>ARBROATH vs RAITH ROVERS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</si>
  <si>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</si>
  <si>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</si>
  <si>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</si>
  <si>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</si>
  <si>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</si>
  <si>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</si>
  <si>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</si>
  <si>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</si>
  <si>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</si>
  <si>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</si>
  <si>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</si>
  <si>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</si>
  <si>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</si>
  <si>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</si>
  <si>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</si>
  <si>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</si>
  <si>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</si>
  <si>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</si>
  <si>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</si>
  <si>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</si>
  <si>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</si>
  <si>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</si>
  <si>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</si>
  <si>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</si>
  <si>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</si>
  <si>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</si>
  <si>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halfred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</si>
  <si>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</si>
  <si>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</si>
  <si>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</si>
  <si>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</si>
  <si>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</si>
  <si>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</si>
  <si>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</si>
  <si>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</si>
  <si>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PIACENZA vs ALBINOLEFFE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</si>
  <si>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</si>
  <si>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</si>
  <si>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</si>
  <si>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</si>
  <si>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</si>
  <si>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</si>
  <si>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</si>
  <si>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AYR UTD vs INVERNESS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</si>
  <si>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</si>
  <si>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</si>
  <si>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</si>
  <si>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</si>
  <si>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</si>
  <si>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</si>
  <si>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</si>
  <si>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</si>
  <si>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</si>
  <si>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</si>
  <si>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</si>
  <si>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VILLEFRANCHE vs LE MANS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</si>
  <si>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</si>
  <si>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</si>
  <si>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</si>
  <si>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</si>
  <si>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</si>
  <si>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</si>
  <si>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 HAMILTON vs RAITH ROVERS</t>
  </si>
  <si>
    <t>ALBINOLEFFE vs TRENTO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</si>
  <si>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</si>
  <si>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</si>
  <si>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</si>
  <si>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</si>
  <si>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</si>
  <si>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</si>
  <si>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</si>
  <si>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</si>
  <si>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</si>
  <si>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</si>
  <si>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</si>
  <si>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</si>
  <si>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</si>
  <si>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</si>
  <si>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</si>
  <si>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</si>
  <si>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</si>
  <si>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</si>
  <si>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</si>
  <si>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</si>
  <si>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</si>
  <si>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</si>
  <si>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</si>
  <si>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</si>
  <si>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</si>
  <si>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</si>
  <si>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</si>
  <si>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</si>
  <si>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</si>
  <si>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</si>
  <si>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</si>
  <si>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</si>
  <si>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</si>
  <si>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VILLA D�LMINE vs GIMNASIA JUJUY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</si>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</sst>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52</v>
      </c>
      <c r="D1" s="13" t="s">
        <v>3</v>
      </c>
      <c r="E1" s="13" t="s">
        <v>53</v>
      </c>
      <c r="F1" s="13" t="s">
        <v>19</v>
      </c>
      <c r="G1" s="13" t="s">
        <v>73</v>
      </c>
      <c r="H1" s="13" t="s">
        <v>54</v>
      </c>
      <c r="I1" s="13" t="s">
        <v>55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20" t="s">
        <v>72</v>
      </c>
      <c r="G2" s="17" t="s">
        <v>76</v>
      </c>
      <c r="H2" s="18">
        <f>C2*D$25</f>
        <v>24079.015800000001</v>
      </c>
      <c r="I2" s="18">
        <f>IF(G2="halfred",-(D$25/2),H2-D$25)</f>
        <v>-7431.7950000000001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44618</v>
      </c>
      <c r="B3" s="8" t="s">
        <v>29</v>
      </c>
      <c r="C3" s="15">
        <v>1.64</v>
      </c>
      <c r="D3" s="16">
        <v>18</v>
      </c>
      <c r="E3" s="9" t="s">
        <v>24</v>
      </c>
      <c r="F3" s="20" t="s">
        <v>75</v>
      </c>
      <c r="G3" s="20" t="s">
        <v>74</v>
      </c>
      <c r="H3" s="18">
        <f>C3*D$25</f>
        <v>24376.2876</v>
      </c>
      <c r="I3" s="18">
        <f>IF(G3="halfred",-(D$25/2),H3-D$25)</f>
        <v>9512.6975999999995</v>
      </c>
      <c r="J3" s="19" t="s">
        <v>32</v>
      </c>
      <c r="K3" s="8" t="s">
        <v>28</v>
      </c>
      <c r="L3" s="9"/>
      <c r="M3" s="9"/>
    </row>
    <row r="4" spans="1:13" x14ac:dyDescent="0.25">
      <c r="A4" s="11"/>
      <c r="B4" s="8"/>
      <c r="C4" s="21"/>
      <c r="D4" s="16"/>
      <c r="E4" s="9"/>
      <c r="F4" s="22"/>
      <c r="G4" s="22"/>
      <c r="H4" s="18"/>
      <c r="I4" s="18"/>
      <c r="J4" s="19"/>
      <c r="K4" s="8"/>
      <c r="L4" s="9"/>
      <c r="M4" s="9"/>
    </row>
    <row r="5" spans="1:13" x14ac:dyDescent="0.25">
      <c r="A5" s="11"/>
      <c r="B5" s="23"/>
      <c r="C5" s="21"/>
      <c r="D5" s="16"/>
      <c r="E5" s="9"/>
      <c r="F5" s="22"/>
      <c r="G5" s="17"/>
      <c r="H5" s="18">
        <f>IF(E5="magico",C5*$D$26,C5*$D$25)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IF(E6="magico",C6*$D$26,C6*$D$25)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IF(E7="magico",C7*$D$26,C7*$D$25)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0"/>
      <c r="H8" s="18">
        <f>IF(E8="magico",C8*$D$26,C8*$D$25)</f>
        <v>0</v>
      </c>
      <c r="I8" s="18"/>
      <c r="J8" s="19"/>
      <c r="K8" s="9"/>
      <c r="L8" s="9"/>
      <c r="M8" s="9"/>
    </row>
    <row r="9" spans="1:13" x14ac:dyDescent="0.25">
      <c r="A9" s="11"/>
      <c r="B9" s="24"/>
      <c r="C9" s="21"/>
      <c r="D9" s="16"/>
      <c r="E9" s="9"/>
      <c r="F9" s="22"/>
      <c r="G9" s="25"/>
      <c r="H9" s="18">
        <f>IF(E9="magico",C9*$D$26,C9*$D$25)</f>
        <v>0</v>
      </c>
      <c r="I9" s="18"/>
      <c r="J9" s="9"/>
      <c r="K9" s="9"/>
      <c r="L9" s="9"/>
      <c r="M9" s="9"/>
    </row>
    <row r="10" spans="1:13" x14ac:dyDescent="0.25">
      <c r="A10" s="11"/>
      <c r="B10" s="26"/>
      <c r="C10" s="21"/>
      <c r="D10" s="16"/>
      <c r="E10" s="9"/>
      <c r="F10" s="22"/>
      <c r="G10" s="17"/>
      <c r="H10" s="18"/>
      <c r="I10" s="18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21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56</v>
      </c>
      <c r="C14" s="9"/>
      <c r="D14" s="9">
        <v>2</v>
      </c>
      <c r="E14" s="9" t="s">
        <v>57</v>
      </c>
      <c r="F14" s="19" t="s">
        <v>58</v>
      </c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27">
        <v>1</v>
      </c>
      <c r="E15" s="9">
        <v>1</v>
      </c>
      <c r="F15" s="35">
        <f>I2</f>
        <v>-7431.7950000000001</v>
      </c>
      <c r="G15" s="28"/>
      <c r="H15" s="29">
        <f>F15 +D23</f>
        <v>488021.20500000002</v>
      </c>
      <c r="I15" s="9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D14-D15</f>
        <v>1</v>
      </c>
      <c r="E16" s="9">
        <v>2</v>
      </c>
      <c r="F16" s="35">
        <v>0</v>
      </c>
      <c r="G16" s="28"/>
      <c r="H16" s="29">
        <f>F16 +H15</f>
        <v>488021.20500000002</v>
      </c>
      <c r="I16" s="9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9">
        <f>D16/D14*100</f>
        <v>50</v>
      </c>
      <c r="E17" s="9">
        <v>3</v>
      </c>
      <c r="F17" s="35">
        <v>0</v>
      </c>
      <c r="G17" s="28"/>
      <c r="H17" s="29">
        <f t="shared" ref="H17:H45" si="0">F17 +H16</f>
        <v>488021.20500000002</v>
      </c>
      <c r="I17" s="9"/>
      <c r="J17" s="9"/>
      <c r="K17" s="9"/>
      <c r="L17" s="9"/>
      <c r="M17" s="9"/>
    </row>
    <row r="18" spans="1:13" x14ac:dyDescent="0.25">
      <c r="A18" s="9"/>
      <c r="B18" s="9" t="s">
        <v>62</v>
      </c>
      <c r="C18" s="9"/>
      <c r="D18" s="9">
        <f>1/D19*100</f>
        <v>61.349693251533743</v>
      </c>
      <c r="E18" s="9">
        <v>4</v>
      </c>
      <c r="F18" s="35">
        <v>0</v>
      </c>
      <c r="G18" s="28"/>
      <c r="H18" s="29">
        <f t="shared" si="0"/>
        <v>488021.20500000002</v>
      </c>
      <c r="I18" s="9"/>
      <c r="J18" s="9"/>
      <c r="K18" s="9"/>
      <c r="L18" s="9"/>
      <c r="M18" s="9"/>
    </row>
    <row r="19" spans="1:13" x14ac:dyDescent="0.25">
      <c r="A19" s="9"/>
      <c r="B19" s="9" t="s">
        <v>63</v>
      </c>
      <c r="C19" s="9"/>
      <c r="D19" s="9">
        <f>SUM(C2:C3)/D14</f>
        <v>1.63</v>
      </c>
      <c r="E19" s="9">
        <v>5</v>
      </c>
      <c r="F19" s="35">
        <v>0</v>
      </c>
      <c r="G19" s="28"/>
      <c r="H19" s="29">
        <f t="shared" si="0"/>
        <v>488021.20500000002</v>
      </c>
      <c r="I19" s="9"/>
      <c r="J19" s="9"/>
      <c r="K19" s="9"/>
      <c r="L19" s="9"/>
      <c r="M19" s="9"/>
    </row>
    <row r="20" spans="1:13" x14ac:dyDescent="0.25">
      <c r="A20" s="9"/>
      <c r="B20" s="9" t="s">
        <v>64</v>
      </c>
      <c r="C20" s="9"/>
      <c r="D20" s="30">
        <f>D17-D18</f>
        <v>-11.349693251533743</v>
      </c>
      <c r="E20" s="9">
        <v>6</v>
      </c>
      <c r="F20" s="35">
        <v>0</v>
      </c>
      <c r="G20" s="28"/>
      <c r="H20" s="29">
        <f t="shared" si="0"/>
        <v>488021.20500000002</v>
      </c>
      <c r="I20" s="9"/>
      <c r="J20" s="9"/>
      <c r="K20" s="9"/>
      <c r="L20" s="9"/>
      <c r="M20" s="9"/>
    </row>
    <row r="21" spans="1:13" x14ac:dyDescent="0.25">
      <c r="A21" s="9"/>
      <c r="B21" s="9" t="s">
        <v>65</v>
      </c>
      <c r="C21" s="9"/>
      <c r="D21" s="30">
        <f>D28/1</f>
        <v>0.41999999999999987</v>
      </c>
      <c r="E21" s="9">
        <v>7</v>
      </c>
      <c r="F21" s="35">
        <v>0</v>
      </c>
      <c r="G21" s="28"/>
      <c r="H21" s="29">
        <f t="shared" si="0"/>
        <v>488021.20500000002</v>
      </c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30"/>
      <c r="E22" s="9">
        <v>8</v>
      </c>
      <c r="F22" s="35">
        <f>I3</f>
        <v>9512.6975999999995</v>
      </c>
      <c r="G22" s="28"/>
      <c r="H22" s="29">
        <f t="shared" si="0"/>
        <v>497533.90260000003</v>
      </c>
      <c r="I22" s="9"/>
      <c r="J22" s="9"/>
      <c r="K22" s="9"/>
      <c r="L22" s="9"/>
      <c r="M22" s="9"/>
    </row>
    <row r="23" spans="1:13" ht="18.75" x14ac:dyDescent="0.3">
      <c r="A23" s="9"/>
      <c r="B23" s="9" t="s">
        <v>66</v>
      </c>
      <c r="C23" s="9"/>
      <c r="D23" s="31">
        <v>495453</v>
      </c>
      <c r="E23" s="9">
        <v>9</v>
      </c>
      <c r="F23" s="35">
        <v>0</v>
      </c>
      <c r="G23" s="28"/>
      <c r="H23" s="29">
        <f t="shared" si="0"/>
        <v>497533.90260000003</v>
      </c>
      <c r="I23" s="9"/>
      <c r="J23" s="9"/>
      <c r="K23" s="9"/>
      <c r="L23" s="9"/>
      <c r="M23" s="9"/>
    </row>
    <row r="24" spans="1:13" x14ac:dyDescent="0.25">
      <c r="A24" s="9"/>
      <c r="B24" s="9" t="s">
        <v>67</v>
      </c>
      <c r="C24" s="9"/>
      <c r="D24" s="18">
        <f>D23/100</f>
        <v>4954.53</v>
      </c>
      <c r="E24" s="9">
        <v>10</v>
      </c>
      <c r="F24" s="35">
        <v>0</v>
      </c>
      <c r="G24" s="28"/>
      <c r="H24" s="29">
        <f t="shared" si="0"/>
        <v>497533.90260000003</v>
      </c>
      <c r="I24" s="9"/>
      <c r="J24" s="9"/>
      <c r="K24" s="9"/>
      <c r="L24" s="9"/>
      <c r="M24" s="9"/>
    </row>
    <row r="25" spans="1:13" x14ac:dyDescent="0.25">
      <c r="A25" s="9"/>
      <c r="B25" s="9" t="s">
        <v>68</v>
      </c>
      <c r="C25" s="9"/>
      <c r="D25" s="18">
        <f>D24*3</f>
        <v>14863.59</v>
      </c>
      <c r="E25" s="9">
        <v>11</v>
      </c>
      <c r="F25" s="35">
        <v>0</v>
      </c>
      <c r="G25" s="28"/>
      <c r="H25" s="29">
        <f t="shared" si="0"/>
        <v>497533.90260000003</v>
      </c>
      <c r="I25" s="9"/>
      <c r="J25" s="9"/>
      <c r="K25" s="9"/>
      <c r="L25" s="9"/>
      <c r="M25" s="9"/>
    </row>
    <row r="26" spans="1:13" x14ac:dyDescent="0.25">
      <c r="A26" s="9"/>
      <c r="B26" s="9" t="s">
        <v>69</v>
      </c>
      <c r="C26" s="9"/>
      <c r="D26" s="32">
        <f>D24*7</f>
        <v>34681.71</v>
      </c>
      <c r="E26" s="9">
        <v>12</v>
      </c>
      <c r="F26" s="35">
        <v>0</v>
      </c>
      <c r="G26" s="28"/>
      <c r="H26" s="29">
        <f t="shared" si="0"/>
        <v>497533.90260000003</v>
      </c>
      <c r="I26" s="9"/>
      <c r="J26" s="9"/>
      <c r="K26" s="9"/>
      <c r="L26" s="9"/>
      <c r="M26" s="9"/>
    </row>
    <row r="27" spans="1:13" x14ac:dyDescent="0.25">
      <c r="A27" s="9"/>
      <c r="B27" s="9" t="s">
        <v>70</v>
      </c>
      <c r="C27" s="9"/>
      <c r="D27" s="18">
        <f>SUM(I2:I10)</f>
        <v>2080.9025999999994</v>
      </c>
      <c r="E27" s="9">
        <v>13</v>
      </c>
      <c r="F27" s="35">
        <v>0</v>
      </c>
      <c r="G27" s="28"/>
      <c r="H27" s="29">
        <f t="shared" si="0"/>
        <v>497533.90260000003</v>
      </c>
      <c r="I27" s="9"/>
      <c r="J27" s="9"/>
      <c r="K27" s="9"/>
      <c r="L27" s="9"/>
      <c r="M27" s="9"/>
    </row>
    <row r="28" spans="1:13" x14ac:dyDescent="0.25">
      <c r="A28" s="9"/>
      <c r="B28" s="33" t="s">
        <v>71</v>
      </c>
      <c r="C28" s="9"/>
      <c r="D28" s="9">
        <f>D27/D23*100</f>
        <v>0.41999999999999987</v>
      </c>
      <c r="E28" s="9">
        <v>14</v>
      </c>
      <c r="F28" s="35">
        <v>0</v>
      </c>
      <c r="G28" s="28"/>
      <c r="H28" s="29">
        <f t="shared" si="0"/>
        <v>497533.90260000003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15</v>
      </c>
      <c r="F29" s="35">
        <v>0</v>
      </c>
      <c r="G29" s="28"/>
      <c r="H29" s="29">
        <f t="shared" si="0"/>
        <v>497533.90260000003</v>
      </c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18"/>
      <c r="E30" s="9">
        <v>16</v>
      </c>
      <c r="F30" s="35">
        <v>0</v>
      </c>
      <c r="G30" s="28"/>
      <c r="H30" s="29">
        <f t="shared" si="0"/>
        <v>497533.90260000003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17</v>
      </c>
      <c r="F31" s="35">
        <v>0</v>
      </c>
      <c r="G31" s="28"/>
      <c r="H31" s="29">
        <f t="shared" si="0"/>
        <v>497533.90260000003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18</v>
      </c>
      <c r="F32" s="35">
        <v>0</v>
      </c>
      <c r="G32" s="28"/>
      <c r="H32" s="29">
        <f t="shared" si="0"/>
        <v>497533.90260000003</v>
      </c>
      <c r="I32" s="9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9">
        <v>19</v>
      </c>
      <c r="F33" s="35" t="e">
        <f>#REF!</f>
        <v>#REF!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20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21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22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23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24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25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26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27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28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29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30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  <row r="45" spans="1:13" x14ac:dyDescent="0.25">
      <c r="A45" s="9"/>
      <c r="B45" s="9"/>
      <c r="C45" s="9"/>
      <c r="D45" s="9"/>
      <c r="E45" s="9">
        <v>31</v>
      </c>
      <c r="F45" s="35">
        <v>0</v>
      </c>
      <c r="G45" s="28"/>
      <c r="H45" s="29" t="e">
        <f t="shared" si="0"/>
        <v>#REF!</v>
      </c>
      <c r="I45" s="9"/>
      <c r="J45" s="9"/>
      <c r="K45" s="9"/>
      <c r="L45" s="9"/>
      <c r="M45" s="9"/>
    </row>
  </sheetData>
  <conditionalFormatting sqref="F15:G45">
    <cfRule type="cellIs" dxfId="13" priority="3" operator="greaterThan">
      <formula>0</formula>
    </cfRule>
    <cfRule type="cellIs" dxfId="12" priority="4" operator="lessThan">
      <formula>-240.63</formula>
    </cfRule>
    <cfRule type="cellIs" dxfId="11" priority="5" operator="greaterThan">
      <formula>0</formula>
    </cfRule>
  </conditionalFormatting>
  <conditionalFormatting sqref="I4:I10">
    <cfRule type="cellIs" dxfId="10" priority="6" operator="lessThan">
      <formula>0</formula>
    </cfRule>
    <cfRule type="cellIs" dxfId="9" priority="7" operator="greaterThan">
      <formula>0</formula>
    </cfRule>
  </conditionalFormatting>
  <conditionalFormatting sqref="I2:I3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35.4257812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35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37</v>
      </c>
      <c r="T2" s="9"/>
      <c r="U2" s="9">
        <v>20</v>
      </c>
      <c r="V2" s="8" t="s">
        <v>36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38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37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39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37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40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36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41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37</v>
      </c>
      <c r="T6" s="9"/>
      <c r="U6" s="9">
        <v>25</v>
      </c>
      <c r="V6" s="8" t="s">
        <v>20</v>
      </c>
      <c r="W6" s="9" t="s">
        <v>77</v>
      </c>
      <c r="X6" s="9">
        <v>0</v>
      </c>
    </row>
    <row r="7" spans="1:24" x14ac:dyDescent="0.25">
      <c r="A7" s="7">
        <v>44633</v>
      </c>
      <c r="B7" s="8" t="s">
        <v>42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43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37</v>
      </c>
      <c r="U8" s="9">
        <v>23</v>
      </c>
      <c r="V8" s="8" t="s">
        <v>44</v>
      </c>
      <c r="W8" s="9" t="s">
        <v>78</v>
      </c>
      <c r="X8" s="9">
        <v>6</v>
      </c>
    </row>
    <row r="9" spans="1:24" x14ac:dyDescent="0.25">
      <c r="A9" s="7">
        <v>44635</v>
      </c>
      <c r="B9" s="8" t="s">
        <v>45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80</v>
      </c>
      <c r="X9" s="9">
        <v>1</v>
      </c>
    </row>
    <row r="10" spans="1:24" x14ac:dyDescent="0.25">
      <c r="A10" s="7">
        <v>44636</v>
      </c>
      <c r="B10" s="8" t="s">
        <v>46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79</v>
      </c>
      <c r="X10" s="9">
        <v>2</v>
      </c>
    </row>
    <row r="11" spans="1:24" x14ac:dyDescent="0.25">
      <c r="A11" s="7">
        <v>44638</v>
      </c>
      <c r="B11" s="8" t="s">
        <v>47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37</v>
      </c>
      <c r="U11" s="9">
        <v>16</v>
      </c>
      <c r="V11" s="8" t="s">
        <v>36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48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37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49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37</v>
      </c>
      <c r="U13" s="9">
        <v>24</v>
      </c>
      <c r="V13" s="8" t="s">
        <v>36</v>
      </c>
      <c r="W13" s="9" t="s">
        <v>81</v>
      </c>
      <c r="X13" s="9">
        <v>6</v>
      </c>
    </row>
    <row r="14" spans="1:24" x14ac:dyDescent="0.25">
      <c r="A14" s="7">
        <v>44646</v>
      </c>
      <c r="B14" s="8" t="s">
        <v>50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51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79</v>
      </c>
      <c r="X15" s="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52</v>
      </c>
      <c r="D1" s="13" t="s">
        <v>3</v>
      </c>
      <c r="E1" s="13" t="s">
        <v>53</v>
      </c>
      <c r="F1" s="13" t="s">
        <v>19</v>
      </c>
      <c r="G1" s="13" t="s">
        <v>73</v>
      </c>
      <c r="H1" s="13" t="s">
        <v>54</v>
      </c>
      <c r="I1" s="13" t="s">
        <v>55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44624</v>
      </c>
      <c r="B2" s="8" t="s">
        <v>35</v>
      </c>
      <c r="C2" s="15">
        <v>2</v>
      </c>
      <c r="D2" s="16">
        <v>20</v>
      </c>
      <c r="E2" s="9" t="s">
        <v>37</v>
      </c>
      <c r="F2" s="20" t="s">
        <v>82</v>
      </c>
      <c r="G2" s="20" t="s">
        <v>74</v>
      </c>
      <c r="H2" s="18">
        <f>C2*D$26</f>
        <v>29727.18</v>
      </c>
      <c r="I2" s="18">
        <f>IF(G2="halfred",-(D$26/2),H2-D$26)</f>
        <v>14863.59</v>
      </c>
      <c r="J2" s="19" t="s">
        <v>32</v>
      </c>
      <c r="K2" s="8" t="s">
        <v>36</v>
      </c>
      <c r="L2" s="9"/>
      <c r="M2" s="9"/>
    </row>
    <row r="3" spans="1:13" x14ac:dyDescent="0.25">
      <c r="A3" s="7">
        <v>44626</v>
      </c>
      <c r="B3" s="8" t="s">
        <v>38</v>
      </c>
      <c r="C3" s="21">
        <v>2</v>
      </c>
      <c r="D3" s="16">
        <v>16</v>
      </c>
      <c r="E3" s="9" t="s">
        <v>37</v>
      </c>
      <c r="F3" s="37" t="s">
        <v>82</v>
      </c>
      <c r="G3" s="37" t="s">
        <v>84</v>
      </c>
      <c r="H3" s="18">
        <v>0</v>
      </c>
      <c r="I3" s="18">
        <v>0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44631</v>
      </c>
      <c r="B4" s="8" t="s">
        <v>39</v>
      </c>
      <c r="C4" s="21">
        <v>1.74</v>
      </c>
      <c r="D4" s="16">
        <v>22</v>
      </c>
      <c r="E4" s="9" t="s">
        <v>37</v>
      </c>
      <c r="F4" s="17" t="s">
        <v>72</v>
      </c>
      <c r="G4" s="17" t="s">
        <v>76</v>
      </c>
      <c r="H4" s="18">
        <f t="shared" ref="H4:H10" si="0">C4*D$26</f>
        <v>25862.6466</v>
      </c>
      <c r="I4" s="18">
        <f t="shared" ref="I4:I10" si="1">IF(G4="halfred",-(D$26/2),H4-D$26)</f>
        <v>-7431.7950000000001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44632</v>
      </c>
      <c r="B5" s="8" t="s">
        <v>40</v>
      </c>
      <c r="C5" s="21">
        <v>2</v>
      </c>
      <c r="D5" s="16">
        <v>17</v>
      </c>
      <c r="E5" s="9" t="s">
        <v>24</v>
      </c>
      <c r="F5" s="17" t="s">
        <v>82</v>
      </c>
      <c r="G5" s="17" t="s">
        <v>83</v>
      </c>
      <c r="H5" s="18">
        <v>0</v>
      </c>
      <c r="I5" s="18">
        <f t="shared" si="1"/>
        <v>-14863.59</v>
      </c>
      <c r="J5" s="19" t="s">
        <v>30</v>
      </c>
      <c r="K5" s="8" t="s">
        <v>36</v>
      </c>
      <c r="L5" s="9"/>
      <c r="M5" s="9"/>
    </row>
    <row r="6" spans="1:13" x14ac:dyDescent="0.25">
      <c r="A6" s="7">
        <v>44633</v>
      </c>
      <c r="B6" s="8" t="s">
        <v>42</v>
      </c>
      <c r="C6" s="21">
        <v>1.63</v>
      </c>
      <c r="D6" s="16">
        <v>15</v>
      </c>
      <c r="E6" s="9" t="s">
        <v>24</v>
      </c>
      <c r="F6" s="17" t="s">
        <v>75</v>
      </c>
      <c r="G6" s="17" t="s">
        <v>83</v>
      </c>
      <c r="H6" s="18">
        <v>0</v>
      </c>
      <c r="I6" s="18">
        <f t="shared" si="1"/>
        <v>-14863.59</v>
      </c>
      <c r="J6" s="19" t="s">
        <v>30</v>
      </c>
      <c r="K6" s="8" t="s">
        <v>28</v>
      </c>
      <c r="L6" s="9"/>
      <c r="M6" s="9"/>
    </row>
    <row r="7" spans="1:13" x14ac:dyDescent="0.25">
      <c r="A7" s="7">
        <v>44635</v>
      </c>
      <c r="B7" s="8" t="s">
        <v>45</v>
      </c>
      <c r="C7" s="21">
        <v>2</v>
      </c>
      <c r="D7" s="16">
        <v>25</v>
      </c>
      <c r="E7" s="9" t="s">
        <v>24</v>
      </c>
      <c r="F7" s="20" t="s">
        <v>82</v>
      </c>
      <c r="G7" s="20" t="s">
        <v>74</v>
      </c>
      <c r="H7" s="18">
        <f t="shared" si="0"/>
        <v>29727.18</v>
      </c>
      <c r="I7" s="18">
        <f t="shared" si="1"/>
        <v>14863.59</v>
      </c>
      <c r="J7" s="19" t="s">
        <v>80</v>
      </c>
      <c r="K7" s="8" t="s">
        <v>20</v>
      </c>
      <c r="L7" s="9"/>
      <c r="M7" s="9"/>
    </row>
    <row r="8" spans="1:13" x14ac:dyDescent="0.25">
      <c r="A8" s="7">
        <v>44636</v>
      </c>
      <c r="B8" s="8" t="s">
        <v>46</v>
      </c>
      <c r="C8" s="21">
        <v>2</v>
      </c>
      <c r="D8" s="16">
        <v>21</v>
      </c>
      <c r="E8" s="9" t="s">
        <v>24</v>
      </c>
      <c r="F8" s="37" t="s">
        <v>82</v>
      </c>
      <c r="G8" s="37" t="s">
        <v>84</v>
      </c>
      <c r="H8" s="18">
        <v>0</v>
      </c>
      <c r="I8" s="18">
        <v>0</v>
      </c>
      <c r="J8" s="19" t="s">
        <v>79</v>
      </c>
      <c r="K8" s="8" t="s">
        <v>28</v>
      </c>
      <c r="L8" s="9"/>
      <c r="M8" s="9"/>
    </row>
    <row r="9" spans="1:13" x14ac:dyDescent="0.25">
      <c r="A9" s="7">
        <v>44638</v>
      </c>
      <c r="B9" s="8" t="s">
        <v>47</v>
      </c>
      <c r="C9" s="21">
        <v>2</v>
      </c>
      <c r="D9" s="16">
        <v>16</v>
      </c>
      <c r="E9" s="9" t="s">
        <v>37</v>
      </c>
      <c r="F9" s="37" t="s">
        <v>82</v>
      </c>
      <c r="G9" s="37" t="s">
        <v>84</v>
      </c>
      <c r="H9" s="18">
        <v>0</v>
      </c>
      <c r="I9" s="18">
        <v>0</v>
      </c>
      <c r="J9" s="19" t="s">
        <v>31</v>
      </c>
      <c r="K9" s="8" t="s">
        <v>36</v>
      </c>
      <c r="L9" s="9"/>
      <c r="M9" s="9"/>
    </row>
    <row r="10" spans="1:13" x14ac:dyDescent="0.25">
      <c r="A10" s="7">
        <v>44646</v>
      </c>
      <c r="B10" s="8" t="s">
        <v>50</v>
      </c>
      <c r="C10" s="21">
        <v>1.77</v>
      </c>
      <c r="D10" s="16">
        <v>23</v>
      </c>
      <c r="E10" s="9" t="s">
        <v>24</v>
      </c>
      <c r="F10" s="20" t="s">
        <v>75</v>
      </c>
      <c r="G10" s="20" t="s">
        <v>74</v>
      </c>
      <c r="H10" s="18">
        <f t="shared" si="0"/>
        <v>26308.5543</v>
      </c>
      <c r="I10" s="18">
        <f t="shared" si="1"/>
        <v>11444.9643</v>
      </c>
      <c r="J10" s="19" t="s">
        <v>32</v>
      </c>
      <c r="K10" s="8" t="s">
        <v>20</v>
      </c>
      <c r="L10" s="9"/>
      <c r="M10" s="9"/>
    </row>
    <row r="11" spans="1:13" x14ac:dyDescent="0.25">
      <c r="A11" s="11"/>
      <c r="B11" s="26"/>
      <c r="C11" s="21"/>
      <c r="D11" s="16"/>
      <c r="E11" s="9"/>
      <c r="F11" s="22"/>
      <c r="G11" s="17"/>
      <c r="H11" s="18"/>
      <c r="I11" s="18"/>
      <c r="J11" s="9"/>
      <c r="K11" s="9"/>
      <c r="L11" s="9"/>
      <c r="M11" s="9"/>
    </row>
    <row r="12" spans="1:13" x14ac:dyDescent="0.25">
      <c r="A12" s="9"/>
      <c r="B12" s="9"/>
      <c r="C12" s="21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21"/>
      <c r="D13" s="9"/>
      <c r="E13" s="9"/>
      <c r="F13" s="1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9">
        <f>COUNT(D2:D10)</f>
        <v>9</v>
      </c>
      <c r="E15" s="12"/>
      <c r="F15" s="38"/>
      <c r="G15" s="12"/>
      <c r="H15" s="12"/>
      <c r="I15" s="12"/>
      <c r="J15" s="9"/>
      <c r="K15" s="9"/>
      <c r="L15" s="9"/>
      <c r="M15" s="9"/>
    </row>
    <row r="16" spans="1:13" x14ac:dyDescent="0.25">
      <c r="A16" s="9"/>
      <c r="B16" s="9" t="s">
        <v>59</v>
      </c>
      <c r="C16" s="9"/>
      <c r="D16" s="27">
        <v>3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60</v>
      </c>
      <c r="C17" s="9"/>
      <c r="D17" s="30">
        <f>D15-D16</f>
        <v>6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61</v>
      </c>
      <c r="C18" s="9"/>
      <c r="D18" s="9">
        <f>D17/D15*100</f>
        <v>66.666666666666657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62</v>
      </c>
      <c r="C19" s="9"/>
      <c r="D19" s="9">
        <f>1/D20*100</f>
        <v>52.508751458576427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9">
        <f>SUM(C2:C10)/D15</f>
        <v>1.9044444444444446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64</v>
      </c>
      <c r="C21" s="9"/>
      <c r="D21" s="30">
        <f>D18-D19</f>
        <v>14.15791520809023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0">
        <f>D29/1</f>
        <v>0.80999999999999961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/>
      <c r="C23" s="9"/>
      <c r="D23" s="30"/>
      <c r="E23" s="12"/>
      <c r="F23" s="39"/>
      <c r="G23" s="40"/>
      <c r="H23" s="40"/>
      <c r="I23" s="12"/>
      <c r="J23" s="9"/>
      <c r="K23" s="9"/>
      <c r="L23" s="9"/>
      <c r="M23" s="9"/>
    </row>
    <row r="24" spans="1:13" ht="18.75" x14ac:dyDescent="0.3">
      <c r="A24" s="9"/>
      <c r="B24" s="9" t="s">
        <v>66</v>
      </c>
      <c r="C24" s="9"/>
      <c r="D24" s="31">
        <v>495453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67</v>
      </c>
      <c r="C25" s="9"/>
      <c r="D25" s="18">
        <f>D24/100</f>
        <v>4954.53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68</v>
      </c>
      <c r="C26" s="9"/>
      <c r="D26" s="18">
        <f>D25*3</f>
        <v>14863.59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69</v>
      </c>
      <c r="C27" s="9"/>
      <c r="D27" s="32">
        <f>D25*7</f>
        <v>34681.71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70</v>
      </c>
      <c r="C28" s="9"/>
      <c r="D28" s="18">
        <f>SUM(I2:I11)</f>
        <v>4013.1692999999977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3" t="s">
        <v>71</v>
      </c>
      <c r="C29" s="9"/>
      <c r="D29" s="9">
        <f>D28/D24*100</f>
        <v>0.80999999999999961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18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/>
      <c r="C45" s="9"/>
      <c r="D45" s="9"/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9"/>
      <c r="C46" s="9"/>
      <c r="D46" s="9"/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E47" s="41"/>
      <c r="F47" s="41"/>
      <c r="G47" s="41"/>
      <c r="H47" s="41"/>
      <c r="I47" s="41"/>
    </row>
    <row r="48" spans="1:13" x14ac:dyDescent="0.25">
      <c r="E48" s="41"/>
      <c r="F48" s="41"/>
      <c r="G48" s="41"/>
      <c r="H48" s="41"/>
      <c r="I48" s="41"/>
    </row>
  </sheetData>
  <conditionalFormatting sqref="F16:G46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I11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I2:I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2" workbookViewId="0">
      <selection activeCell="A32" sqref="A32"/>
    </sheetView>
  </sheetViews>
  <sheetFormatPr defaultRowHeight="15" x14ac:dyDescent="0.25"/>
  <cols>
    <col min="1" max="1" width="10.7109375" bestFit="1" customWidth="1"/>
    <col min="2" max="2" width="36.2851562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85</v>
      </c>
      <c r="C2" s="9"/>
      <c r="D2" s="9"/>
      <c r="E2" s="9"/>
      <c r="F2" s="9"/>
      <c r="G2" s="9"/>
      <c r="H2" s="9"/>
      <c r="I2" s="9"/>
      <c r="J2" s="11"/>
      <c r="K2" s="9"/>
      <c r="L2" s="9"/>
      <c r="M2" s="11"/>
      <c r="N2" s="9"/>
      <c r="O2" s="9"/>
      <c r="P2" s="9"/>
      <c r="Q2" s="9"/>
      <c r="R2" s="9"/>
      <c r="S2" s="9" t="s">
        <v>37</v>
      </c>
      <c r="T2" s="9"/>
      <c r="U2" s="9">
        <v>22</v>
      </c>
      <c r="V2" s="8" t="s">
        <v>44</v>
      </c>
      <c r="W2" s="9"/>
      <c r="X2" s="9"/>
    </row>
    <row r="3" spans="1:24" x14ac:dyDescent="0.25">
      <c r="A3" s="7">
        <v>44654</v>
      </c>
      <c r="B3" s="8" t="s">
        <v>86</v>
      </c>
      <c r="S3" t="s">
        <v>37</v>
      </c>
      <c r="U3" s="9">
        <v>23</v>
      </c>
      <c r="V3" s="8" t="s">
        <v>87</v>
      </c>
    </row>
    <row r="4" spans="1:24" x14ac:dyDescent="0.25">
      <c r="A4" s="7">
        <v>44655</v>
      </c>
      <c r="B4" s="8" t="s">
        <v>88</v>
      </c>
      <c r="S4" t="s">
        <v>37</v>
      </c>
      <c r="U4" s="9">
        <v>23</v>
      </c>
      <c r="V4" s="8" t="s">
        <v>87</v>
      </c>
    </row>
    <row r="5" spans="1:24" x14ac:dyDescent="0.25">
      <c r="A5" s="7">
        <v>44656</v>
      </c>
      <c r="B5" s="8" t="s">
        <v>89</v>
      </c>
      <c r="C5" s="9"/>
      <c r="D5" s="9"/>
      <c r="E5" s="9"/>
      <c r="F5" s="9"/>
      <c r="G5" s="9"/>
      <c r="H5" s="9"/>
      <c r="I5" s="9"/>
      <c r="J5" s="11"/>
      <c r="K5" s="9"/>
      <c r="L5" s="9"/>
      <c r="M5" s="11"/>
      <c r="N5" s="9"/>
      <c r="O5" s="9"/>
      <c r="P5" s="9"/>
      <c r="Q5" s="9"/>
      <c r="R5" s="9"/>
      <c r="S5" s="9" t="s">
        <v>37</v>
      </c>
      <c r="T5" s="9"/>
      <c r="U5" s="9">
        <v>16</v>
      </c>
      <c r="V5" s="8" t="s">
        <v>90</v>
      </c>
    </row>
    <row r="6" spans="1:24" x14ac:dyDescent="0.25">
      <c r="A6" s="7">
        <v>44657</v>
      </c>
      <c r="B6" s="8" t="s">
        <v>91</v>
      </c>
      <c r="S6" t="s">
        <v>37</v>
      </c>
      <c r="U6" s="9">
        <v>17</v>
      </c>
      <c r="V6" s="8" t="s">
        <v>92</v>
      </c>
    </row>
    <row r="7" spans="1:24" x14ac:dyDescent="0.25">
      <c r="A7" s="7">
        <v>44660</v>
      </c>
      <c r="B7" s="8" t="s">
        <v>93</v>
      </c>
      <c r="S7" t="s">
        <v>37</v>
      </c>
      <c r="U7" s="9">
        <v>17</v>
      </c>
      <c r="V7" s="8" t="s">
        <v>36</v>
      </c>
    </row>
    <row r="8" spans="1:24" x14ac:dyDescent="0.25">
      <c r="A8" s="7">
        <v>44660</v>
      </c>
      <c r="B8" s="8" t="s">
        <v>94</v>
      </c>
      <c r="S8" t="s">
        <v>24</v>
      </c>
      <c r="U8" s="9">
        <v>25</v>
      </c>
      <c r="V8" s="8" t="s">
        <v>95</v>
      </c>
    </row>
    <row r="9" spans="1:24" x14ac:dyDescent="0.25">
      <c r="A9" s="7">
        <v>44660</v>
      </c>
      <c r="B9" s="8" t="s">
        <v>96</v>
      </c>
      <c r="S9" t="s">
        <v>24</v>
      </c>
      <c r="U9" s="9">
        <v>24</v>
      </c>
      <c r="V9" s="8" t="s">
        <v>20</v>
      </c>
    </row>
    <row r="10" spans="1:24" x14ac:dyDescent="0.25">
      <c r="A10" s="7">
        <v>44660</v>
      </c>
      <c r="B10" s="8" t="s">
        <v>97</v>
      </c>
      <c r="S10" t="s">
        <v>37</v>
      </c>
      <c r="U10" s="9">
        <v>21</v>
      </c>
      <c r="V10" s="8" t="s">
        <v>98</v>
      </c>
    </row>
    <row r="11" spans="1:24" x14ac:dyDescent="0.25">
      <c r="A11" s="7">
        <v>44660</v>
      </c>
      <c r="B11" s="8" t="s">
        <v>99</v>
      </c>
      <c r="S11" t="s">
        <v>37</v>
      </c>
      <c r="U11" s="9">
        <v>19</v>
      </c>
      <c r="V11" s="8" t="s">
        <v>28</v>
      </c>
    </row>
    <row r="12" spans="1:24" x14ac:dyDescent="0.25">
      <c r="A12" s="7">
        <v>44660</v>
      </c>
      <c r="B12" s="8" t="s">
        <v>100</v>
      </c>
      <c r="S12" t="s">
        <v>24</v>
      </c>
      <c r="U12" s="9">
        <v>23</v>
      </c>
      <c r="V12" s="8" t="s">
        <v>20</v>
      </c>
    </row>
    <row r="13" spans="1:24" x14ac:dyDescent="0.25">
      <c r="A13" s="7">
        <v>44660</v>
      </c>
      <c r="B13" s="8" t="s">
        <v>101</v>
      </c>
      <c r="S13" t="s">
        <v>37</v>
      </c>
      <c r="U13" s="9">
        <v>23</v>
      </c>
      <c r="V13" s="8" t="s">
        <v>102</v>
      </c>
    </row>
    <row r="14" spans="1:24" x14ac:dyDescent="0.25">
      <c r="A14" s="7">
        <v>44661</v>
      </c>
      <c r="B14" s="8" t="s">
        <v>103</v>
      </c>
      <c r="C14" s="9"/>
      <c r="D14" s="9"/>
      <c r="E14" s="9"/>
      <c r="F14" s="9"/>
      <c r="G14" s="9"/>
      <c r="H14" s="9"/>
      <c r="I14" s="9"/>
      <c r="J14" s="7"/>
      <c r="K14" s="9"/>
      <c r="L14" s="9"/>
      <c r="M14" s="7"/>
      <c r="N14" s="9"/>
      <c r="O14" s="9"/>
      <c r="P14" s="9"/>
      <c r="Q14" s="9"/>
      <c r="R14" s="9"/>
      <c r="S14" s="9" t="s">
        <v>37</v>
      </c>
      <c r="U14" s="9">
        <v>16</v>
      </c>
      <c r="V14" s="8" t="s">
        <v>28</v>
      </c>
    </row>
    <row r="15" spans="1:24" x14ac:dyDescent="0.25">
      <c r="A15" s="7">
        <v>44663</v>
      </c>
      <c r="B15" s="8" t="s">
        <v>104</v>
      </c>
      <c r="S15" t="s">
        <v>37</v>
      </c>
      <c r="U15" s="9">
        <v>25</v>
      </c>
      <c r="V15" s="8" t="s">
        <v>87</v>
      </c>
    </row>
    <row r="16" spans="1:24" x14ac:dyDescent="0.25">
      <c r="A16" s="7">
        <v>44666</v>
      </c>
      <c r="B16" s="8" t="s">
        <v>105</v>
      </c>
      <c r="S16" t="s">
        <v>24</v>
      </c>
      <c r="U16" s="9">
        <v>24</v>
      </c>
      <c r="V16" s="8" t="s">
        <v>95</v>
      </c>
    </row>
    <row r="17" spans="1:22" x14ac:dyDescent="0.25">
      <c r="A17" s="7">
        <v>44667</v>
      </c>
      <c r="B17" s="8" t="s">
        <v>106</v>
      </c>
      <c r="S17" t="s">
        <v>24</v>
      </c>
      <c r="U17" s="9">
        <v>26</v>
      </c>
      <c r="V17" s="8" t="s">
        <v>36</v>
      </c>
    </row>
    <row r="18" spans="1:22" x14ac:dyDescent="0.25">
      <c r="A18" s="7">
        <v>44667</v>
      </c>
      <c r="B18" s="8" t="s">
        <v>107</v>
      </c>
      <c r="S18" t="s">
        <v>24</v>
      </c>
      <c r="U18" s="9">
        <v>15</v>
      </c>
      <c r="V18" s="8" t="s">
        <v>87</v>
      </c>
    </row>
    <row r="19" spans="1:22" x14ac:dyDescent="0.25">
      <c r="A19" s="7">
        <v>44669</v>
      </c>
      <c r="B19" s="8" t="s">
        <v>108</v>
      </c>
      <c r="S19" t="s">
        <v>24</v>
      </c>
      <c r="U19" s="9">
        <v>26</v>
      </c>
      <c r="V19" s="8" t="s">
        <v>109</v>
      </c>
    </row>
    <row r="20" spans="1:22" x14ac:dyDescent="0.25">
      <c r="A20" s="7">
        <v>44669</v>
      </c>
      <c r="B20" s="8" t="s">
        <v>110</v>
      </c>
      <c r="S20" t="s">
        <v>24</v>
      </c>
      <c r="U20" s="9">
        <v>21</v>
      </c>
      <c r="V20" s="8" t="s">
        <v>109</v>
      </c>
    </row>
    <row r="21" spans="1:22" x14ac:dyDescent="0.25">
      <c r="A21" s="7">
        <v>44669</v>
      </c>
      <c r="B21" s="8" t="s">
        <v>111</v>
      </c>
      <c r="S21" t="s">
        <v>24</v>
      </c>
      <c r="U21" s="9">
        <v>21</v>
      </c>
      <c r="V21" s="8" t="s">
        <v>28</v>
      </c>
    </row>
    <row r="22" spans="1:22" x14ac:dyDescent="0.25">
      <c r="A22" s="7">
        <v>44674</v>
      </c>
      <c r="B22" s="8" t="s">
        <v>112</v>
      </c>
      <c r="S22" t="s">
        <v>24</v>
      </c>
      <c r="U22" s="9">
        <v>21</v>
      </c>
      <c r="V22" s="8" t="s">
        <v>36</v>
      </c>
    </row>
    <row r="23" spans="1:22" x14ac:dyDescent="0.25">
      <c r="A23" s="7">
        <v>44675</v>
      </c>
      <c r="B23" s="8" t="s">
        <v>113</v>
      </c>
      <c r="S23" t="s">
        <v>37</v>
      </c>
      <c r="U23" s="9">
        <v>18</v>
      </c>
      <c r="V23" s="8" t="s">
        <v>44</v>
      </c>
    </row>
    <row r="24" spans="1:22" x14ac:dyDescent="0.25">
      <c r="A24" s="7">
        <v>44676</v>
      </c>
      <c r="B24" s="8" t="s">
        <v>114</v>
      </c>
      <c r="S24" t="s">
        <v>37</v>
      </c>
      <c r="U24" s="9">
        <v>20</v>
      </c>
      <c r="V24" s="8" t="s">
        <v>28</v>
      </c>
    </row>
    <row r="25" spans="1:22" x14ac:dyDescent="0.25">
      <c r="A25" s="7">
        <v>44677</v>
      </c>
      <c r="B25" s="8" t="s">
        <v>115</v>
      </c>
      <c r="S25" t="s">
        <v>24</v>
      </c>
      <c r="U25" s="9">
        <v>20</v>
      </c>
      <c r="V25" s="8" t="s">
        <v>109</v>
      </c>
    </row>
    <row r="26" spans="1:22" x14ac:dyDescent="0.25">
      <c r="A26" s="7">
        <v>44680</v>
      </c>
      <c r="B26" s="8" t="s">
        <v>116</v>
      </c>
      <c r="S26" t="s">
        <v>24</v>
      </c>
      <c r="U26" s="9">
        <v>22</v>
      </c>
      <c r="V26" s="8" t="s">
        <v>95</v>
      </c>
    </row>
    <row r="27" spans="1:22" x14ac:dyDescent="0.25">
      <c r="A27" s="7">
        <v>44681</v>
      </c>
      <c r="B27" s="8" t="s">
        <v>117</v>
      </c>
      <c r="S27" t="s">
        <v>37</v>
      </c>
      <c r="U27" s="9">
        <v>26</v>
      </c>
      <c r="V27" s="8" t="s">
        <v>118</v>
      </c>
    </row>
    <row r="28" spans="1:22" x14ac:dyDescent="0.25">
      <c r="A28" s="7">
        <v>44681</v>
      </c>
      <c r="B28" s="8" t="s">
        <v>119</v>
      </c>
      <c r="S28" t="s">
        <v>24</v>
      </c>
      <c r="U28" s="9">
        <v>26</v>
      </c>
      <c r="V28" s="8" t="s">
        <v>109</v>
      </c>
    </row>
    <row r="29" spans="1:22" x14ac:dyDescent="0.25">
      <c r="A29" s="7">
        <v>44681</v>
      </c>
      <c r="B29" s="8" t="s">
        <v>120</v>
      </c>
      <c r="S29" t="s">
        <v>24</v>
      </c>
      <c r="U29" s="9">
        <v>22</v>
      </c>
      <c r="V29" s="8" t="s">
        <v>121</v>
      </c>
    </row>
    <row r="30" spans="1:22" x14ac:dyDescent="0.25">
      <c r="B3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2" workbookViewId="0">
      <selection activeCell="A32" sqref="A32"/>
    </sheetView>
  </sheetViews>
  <sheetFormatPr defaultRowHeight="15" x14ac:dyDescent="0.25"/>
  <cols>
    <col min="1" max="1" width="10.7109375" bestFit="1" customWidth="1"/>
    <col min="2" max="2" width="39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44682</v>
      </c>
      <c r="B2" s="8" t="s">
        <v>122</v>
      </c>
      <c r="C2" s="9"/>
      <c r="D2" s="9"/>
      <c r="E2" s="9"/>
      <c r="F2" s="9"/>
      <c r="G2" s="9"/>
      <c r="H2" s="9"/>
      <c r="I2" s="9"/>
      <c r="J2" s="11"/>
      <c r="K2" s="9"/>
      <c r="L2" s="9"/>
      <c r="M2" s="11"/>
      <c r="N2" s="9"/>
      <c r="O2" s="9"/>
      <c r="P2" s="9"/>
      <c r="Q2" s="9"/>
      <c r="R2" s="9"/>
      <c r="S2" s="9" t="s">
        <v>24</v>
      </c>
      <c r="T2" s="9"/>
      <c r="U2" s="9">
        <v>24</v>
      </c>
      <c r="V2" s="8" t="s">
        <v>123</v>
      </c>
      <c r="W2" s="9"/>
      <c r="X2" s="9"/>
    </row>
    <row r="3" spans="1:24" x14ac:dyDescent="0.25">
      <c r="A3" s="7">
        <v>44683</v>
      </c>
      <c r="B3" s="8" t="s">
        <v>124</v>
      </c>
      <c r="S3" t="s">
        <v>37</v>
      </c>
      <c r="U3" s="9">
        <v>19</v>
      </c>
      <c r="V3" s="8" t="s">
        <v>87</v>
      </c>
    </row>
    <row r="4" spans="1:24" x14ac:dyDescent="0.25">
      <c r="A4" s="7">
        <v>44683</v>
      </c>
      <c r="B4" s="8" t="s">
        <v>125</v>
      </c>
      <c r="S4" t="s">
        <v>24</v>
      </c>
      <c r="U4" s="9">
        <v>18</v>
      </c>
      <c r="V4" s="8" t="s">
        <v>20</v>
      </c>
    </row>
    <row r="5" spans="1:24" x14ac:dyDescent="0.25">
      <c r="A5" s="7">
        <v>44685</v>
      </c>
      <c r="B5" s="8" t="s">
        <v>126</v>
      </c>
      <c r="S5" t="s">
        <v>24</v>
      </c>
      <c r="U5" s="9">
        <v>18</v>
      </c>
      <c r="V5" s="8" t="s">
        <v>127</v>
      </c>
    </row>
    <row r="6" spans="1:24" x14ac:dyDescent="0.25">
      <c r="A6" s="7">
        <v>44687</v>
      </c>
      <c r="B6" s="8" t="s">
        <v>128</v>
      </c>
      <c r="S6" t="s">
        <v>24</v>
      </c>
      <c r="U6" s="9">
        <v>24</v>
      </c>
      <c r="V6" s="8" t="s">
        <v>28</v>
      </c>
    </row>
    <row r="7" spans="1:24" x14ac:dyDescent="0.25">
      <c r="A7" s="7">
        <v>44687</v>
      </c>
      <c r="B7" s="8" t="s">
        <v>129</v>
      </c>
      <c r="S7" t="s">
        <v>24</v>
      </c>
      <c r="U7" s="9">
        <v>26</v>
      </c>
      <c r="V7" s="8" t="s">
        <v>28</v>
      </c>
    </row>
    <row r="8" spans="1:24" x14ac:dyDescent="0.25">
      <c r="A8" s="7">
        <v>44687</v>
      </c>
      <c r="B8" s="8" t="s">
        <v>130</v>
      </c>
      <c r="S8" t="s">
        <v>37</v>
      </c>
      <c r="U8" s="9">
        <v>21</v>
      </c>
      <c r="V8" s="8" t="s">
        <v>87</v>
      </c>
    </row>
    <row r="9" spans="1:24" x14ac:dyDescent="0.25">
      <c r="A9" s="7">
        <v>44688</v>
      </c>
      <c r="B9" s="8" t="s">
        <v>131</v>
      </c>
      <c r="S9" t="s">
        <v>37</v>
      </c>
      <c r="U9" s="9">
        <v>25</v>
      </c>
      <c r="V9" s="8" t="s">
        <v>92</v>
      </c>
    </row>
    <row r="10" spans="1:24" x14ac:dyDescent="0.25">
      <c r="A10" s="7">
        <v>44688</v>
      </c>
      <c r="B10" s="8" t="s">
        <v>132</v>
      </c>
      <c r="S10" t="s">
        <v>24</v>
      </c>
      <c r="U10" s="9">
        <v>24</v>
      </c>
      <c r="V10" s="8" t="s">
        <v>133</v>
      </c>
    </row>
    <row r="11" spans="1:24" x14ac:dyDescent="0.25">
      <c r="A11" s="7">
        <v>44689</v>
      </c>
      <c r="B11" s="8" t="s">
        <v>134</v>
      </c>
      <c r="S11" t="s">
        <v>24</v>
      </c>
      <c r="U11" s="9">
        <v>22</v>
      </c>
      <c r="V11" s="8" t="s">
        <v>135</v>
      </c>
    </row>
    <row r="12" spans="1:24" x14ac:dyDescent="0.25">
      <c r="A12" s="7">
        <v>44689</v>
      </c>
      <c r="B12" s="8" t="s">
        <v>136</v>
      </c>
      <c r="S12" t="s">
        <v>24</v>
      </c>
      <c r="U12" s="9">
        <v>19</v>
      </c>
      <c r="V12" s="8" t="s">
        <v>127</v>
      </c>
    </row>
    <row r="13" spans="1:24" x14ac:dyDescent="0.25">
      <c r="A13" s="7">
        <v>44689</v>
      </c>
      <c r="B13" s="8" t="s">
        <v>137</v>
      </c>
      <c r="S13" t="s">
        <v>24</v>
      </c>
      <c r="U13" s="9">
        <v>26</v>
      </c>
      <c r="V13" s="8" t="s">
        <v>138</v>
      </c>
    </row>
    <row r="14" spans="1:24" x14ac:dyDescent="0.25">
      <c r="A14" s="7">
        <v>44691</v>
      </c>
      <c r="B14" s="8" t="s">
        <v>139</v>
      </c>
      <c r="S14" t="s">
        <v>24</v>
      </c>
      <c r="U14" s="9">
        <v>22</v>
      </c>
      <c r="V14" s="8" t="s">
        <v>133</v>
      </c>
    </row>
    <row r="15" spans="1:24" x14ac:dyDescent="0.25">
      <c r="A15" s="7">
        <v>44695</v>
      </c>
      <c r="B15" s="8" t="s">
        <v>140</v>
      </c>
      <c r="S15" t="s">
        <v>24</v>
      </c>
      <c r="U15" s="9">
        <v>17</v>
      </c>
      <c r="V15" s="8" t="s">
        <v>92</v>
      </c>
    </row>
    <row r="16" spans="1:24" x14ac:dyDescent="0.25">
      <c r="A16" s="7">
        <v>44696</v>
      </c>
      <c r="B16" s="8" t="s">
        <v>142</v>
      </c>
      <c r="S16" t="s">
        <v>37</v>
      </c>
      <c r="U16" s="9">
        <v>19</v>
      </c>
      <c r="V16" s="8" t="s">
        <v>87</v>
      </c>
    </row>
    <row r="17" spans="1:22" x14ac:dyDescent="0.25">
      <c r="A17" s="7">
        <v>44698</v>
      </c>
      <c r="B17" s="8" t="s">
        <v>141</v>
      </c>
      <c r="S17" t="s">
        <v>37</v>
      </c>
      <c r="U17" s="9">
        <v>21</v>
      </c>
      <c r="V17" s="8" t="s">
        <v>90</v>
      </c>
    </row>
    <row r="18" spans="1:22" x14ac:dyDescent="0.25">
      <c r="A18" s="7">
        <v>44702</v>
      </c>
      <c r="B18" s="8" t="s">
        <v>143</v>
      </c>
      <c r="S18" t="s">
        <v>37</v>
      </c>
      <c r="U18" s="9">
        <v>16</v>
      </c>
      <c r="V18" s="8" t="s">
        <v>87</v>
      </c>
    </row>
    <row r="19" spans="1:22" x14ac:dyDescent="0.25">
      <c r="A19" s="7">
        <v>44702</v>
      </c>
      <c r="B19" s="8" t="s">
        <v>144</v>
      </c>
      <c r="S19" t="s">
        <v>37</v>
      </c>
      <c r="U19" s="9">
        <v>16</v>
      </c>
      <c r="V19" s="8" t="s">
        <v>92</v>
      </c>
    </row>
    <row r="20" spans="1:22" x14ac:dyDescent="0.25">
      <c r="A20" s="7">
        <v>44702</v>
      </c>
      <c r="B20" s="8" t="s">
        <v>145</v>
      </c>
      <c r="S20" t="s">
        <v>37</v>
      </c>
      <c r="U20" s="9">
        <v>18</v>
      </c>
      <c r="V20" s="8" t="s">
        <v>92</v>
      </c>
    </row>
    <row r="21" spans="1:22" x14ac:dyDescent="0.25">
      <c r="A21" s="7">
        <v>44702</v>
      </c>
      <c r="B21" s="8" t="s">
        <v>146</v>
      </c>
      <c r="S21" t="s">
        <v>24</v>
      </c>
      <c r="U21" s="9">
        <v>18</v>
      </c>
      <c r="V21" s="8" t="s">
        <v>133</v>
      </c>
    </row>
    <row r="22" spans="1:22" x14ac:dyDescent="0.25">
      <c r="A22" s="7">
        <v>44702</v>
      </c>
      <c r="B22" s="8" t="s">
        <v>147</v>
      </c>
      <c r="S22" t="s">
        <v>37</v>
      </c>
      <c r="U22" s="9">
        <v>20</v>
      </c>
      <c r="V22" s="8" t="s">
        <v>87</v>
      </c>
    </row>
    <row r="23" spans="1:22" x14ac:dyDescent="0.25">
      <c r="A23" s="7">
        <v>44703</v>
      </c>
      <c r="B23" s="8" t="s">
        <v>148</v>
      </c>
      <c r="S23" t="s">
        <v>24</v>
      </c>
      <c r="U23" s="9">
        <v>18</v>
      </c>
      <c r="V23" s="8" t="s">
        <v>149</v>
      </c>
    </row>
    <row r="24" spans="1:22" x14ac:dyDescent="0.25">
      <c r="A24" s="7">
        <v>44706</v>
      </c>
      <c r="B24" s="8" t="s">
        <v>150</v>
      </c>
      <c r="S24" t="s">
        <v>24</v>
      </c>
      <c r="U24" s="9">
        <v>24</v>
      </c>
      <c r="V24" s="8" t="s">
        <v>92</v>
      </c>
    </row>
    <row r="25" spans="1:22" x14ac:dyDescent="0.25">
      <c r="A25" s="7">
        <v>44706</v>
      </c>
      <c r="B25" s="8" t="s">
        <v>151</v>
      </c>
      <c r="S25" t="s">
        <v>24</v>
      </c>
      <c r="U25" s="9">
        <v>23</v>
      </c>
      <c r="V25" s="8" t="s">
        <v>92</v>
      </c>
    </row>
    <row r="26" spans="1:22" x14ac:dyDescent="0.25">
      <c r="A26" s="7">
        <v>44710</v>
      </c>
      <c r="B26" s="8" t="s">
        <v>152</v>
      </c>
      <c r="S26" t="s">
        <v>24</v>
      </c>
      <c r="U26" s="9">
        <v>26</v>
      </c>
      <c r="V26" s="8" t="s">
        <v>90</v>
      </c>
    </row>
    <row r="27" spans="1:22" x14ac:dyDescent="0.25">
      <c r="A27" s="7">
        <v>44710</v>
      </c>
      <c r="B27" s="8" t="s">
        <v>153</v>
      </c>
      <c r="S27" t="s">
        <v>37</v>
      </c>
      <c r="U27" s="9">
        <v>20</v>
      </c>
      <c r="V27" s="8" t="s">
        <v>87</v>
      </c>
    </row>
    <row r="28" spans="1:22" x14ac:dyDescent="0.25">
      <c r="A28" s="7">
        <v>44710</v>
      </c>
      <c r="B28" s="8" t="s">
        <v>154</v>
      </c>
      <c r="S28" t="s">
        <v>37</v>
      </c>
      <c r="U28" s="9">
        <v>21</v>
      </c>
      <c r="V28" s="8" t="s">
        <v>155</v>
      </c>
    </row>
    <row r="29" spans="1:22" x14ac:dyDescent="0.25">
      <c r="A29" s="7">
        <v>44710</v>
      </c>
      <c r="B29" s="8" t="s">
        <v>156</v>
      </c>
      <c r="S29" t="s">
        <v>24</v>
      </c>
      <c r="U29" s="9">
        <v>23</v>
      </c>
      <c r="V29" s="8" t="s">
        <v>92</v>
      </c>
    </row>
    <row r="30" spans="1:22" x14ac:dyDescent="0.25">
      <c r="A30" s="7">
        <v>44710</v>
      </c>
      <c r="B30" s="8" t="s">
        <v>157</v>
      </c>
      <c r="S30" t="s">
        <v>24</v>
      </c>
      <c r="U30" s="9">
        <v>26</v>
      </c>
      <c r="V30" s="8" t="s">
        <v>127</v>
      </c>
    </row>
    <row r="31" spans="1:22" x14ac:dyDescent="0.25">
      <c r="A31" s="7">
        <v>44710</v>
      </c>
      <c r="B31" s="8" t="s">
        <v>158</v>
      </c>
      <c r="S31" t="s">
        <v>24</v>
      </c>
      <c r="U31" s="9">
        <v>23</v>
      </c>
      <c r="V31" s="8" t="s">
        <v>92</v>
      </c>
    </row>
    <row r="32" spans="1:22" x14ac:dyDescent="0.25">
      <c r="A32" s="7">
        <v>44710</v>
      </c>
      <c r="B32" s="8" t="s">
        <v>159</v>
      </c>
      <c r="S32" t="s">
        <v>24</v>
      </c>
      <c r="U32" s="9">
        <v>24</v>
      </c>
      <c r="V32" s="8" t="s">
        <v>121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fevereiro</vt:lpstr>
      <vt:lpstr>fevereiroInvest</vt:lpstr>
      <vt:lpstr>marco</vt:lpstr>
      <vt:lpstr>marcoInvest</vt:lpstr>
      <vt:lpstr>abril</vt:lpstr>
      <vt:lpstr>maio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2023-05-23T20:22:43Z</dcterms:modified>
</cp:coreProperties>
</file>