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ge Pc\Documents\GitHub\automationbet-matriz\tecnica_analise\"/>
    </mc:Choice>
  </mc:AlternateContent>
  <bookViews>
    <workbookView xWindow="0" yWindow="0" windowWidth="19200" windowHeight="11595" activeTab="2"/>
  </bookViews>
  <sheets>
    <sheet name="gastos" sheetId="1" r:id="rId1"/>
    <sheet name="painel" sheetId="3" r:id="rId2"/>
    <sheet name="InvestmentSpor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5" l="1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11" i="5"/>
  <c r="J25" i="5" l="1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I82" i="5" l="1"/>
  <c r="J82" i="5" s="1"/>
  <c r="I83" i="5"/>
  <c r="J83" i="5" s="1"/>
  <c r="I84" i="5"/>
  <c r="J84" i="5" s="1"/>
  <c r="I85" i="5"/>
  <c r="J85" i="5" s="1"/>
  <c r="I86" i="5"/>
  <c r="J86" i="5" s="1"/>
  <c r="I87" i="5"/>
  <c r="J87" i="5" s="1"/>
  <c r="I88" i="5"/>
  <c r="J88" i="5" s="1"/>
  <c r="I89" i="5"/>
  <c r="J89" i="5" s="1"/>
  <c r="I90" i="5"/>
  <c r="J90" i="5" s="1"/>
  <c r="I91" i="5"/>
  <c r="J91" i="5" s="1"/>
  <c r="I92" i="5"/>
  <c r="J92" i="5" s="1"/>
  <c r="I93" i="5"/>
  <c r="J93" i="5" s="1"/>
  <c r="I94" i="5"/>
  <c r="J94" i="5" s="1"/>
  <c r="I95" i="5"/>
  <c r="J95" i="5" s="1"/>
  <c r="I96" i="5"/>
  <c r="J96" i="5" s="1"/>
  <c r="I97" i="5"/>
  <c r="J97" i="5" s="1"/>
  <c r="I98" i="5"/>
  <c r="J98" i="5" s="1"/>
  <c r="G8" i="1" l="1"/>
  <c r="F8" i="1"/>
  <c r="E8" i="1"/>
  <c r="B8" i="5" l="1"/>
  <c r="B18" i="3"/>
  <c r="B15" i="3"/>
  <c r="B19" i="3" l="1"/>
  <c r="N18" i="5" s="1"/>
  <c r="C34" i="3"/>
  <c r="L1" i="5" l="1"/>
  <c r="C17" i="5" s="1"/>
  <c r="B20" i="3"/>
  <c r="B21" i="3" s="1"/>
  <c r="B22" i="3" s="1"/>
  <c r="B23" i="3" s="1"/>
  <c r="B24" i="3" s="1"/>
  <c r="B25" i="3" s="1"/>
  <c r="B26" i="3" s="1"/>
  <c r="B27" i="3" s="1"/>
  <c r="B28" i="3" s="1"/>
  <c r="B29" i="3" s="1"/>
  <c r="Q37" i="5"/>
  <c r="Q35" i="5"/>
  <c r="G53" i="5" s="1"/>
  <c r="J53" i="5" s="1"/>
  <c r="Q34" i="5"/>
  <c r="Q33" i="5"/>
  <c r="Q32" i="5"/>
  <c r="Q36" i="5"/>
  <c r="Q31" i="5"/>
  <c r="C43" i="5"/>
  <c r="C56" i="5"/>
  <c r="C40" i="5"/>
  <c r="C24" i="5"/>
  <c r="C11" i="5"/>
  <c r="C31" i="5"/>
  <c r="C65" i="5"/>
  <c r="C41" i="5"/>
  <c r="C13" i="5"/>
  <c r="C15" i="5"/>
  <c r="C27" i="5"/>
  <c r="C59" i="5"/>
  <c r="C33" i="5"/>
  <c r="C28" i="5"/>
  <c r="C36" i="5"/>
  <c r="C60" i="5"/>
  <c r="C19" i="5"/>
  <c r="C51" i="5"/>
  <c r="C61" i="5"/>
  <c r="C22" i="5"/>
  <c r="C30" i="5"/>
  <c r="C54" i="5"/>
  <c r="C62" i="5"/>
  <c r="C88" i="5"/>
  <c r="C72" i="5"/>
  <c r="C95" i="5"/>
  <c r="C93" i="5"/>
  <c r="C90" i="5"/>
  <c r="C71" i="5"/>
  <c r="C84" i="5"/>
  <c r="C68" i="5"/>
  <c r="C83" i="5"/>
  <c r="C89" i="5"/>
  <c r="C92" i="5"/>
  <c r="C76" i="5"/>
  <c r="C70" i="5"/>
  <c r="C97" i="5"/>
  <c r="C74" i="5"/>
  <c r="C85" i="5"/>
  <c r="C67" i="5"/>
  <c r="C18" i="5"/>
  <c r="C42" i="5"/>
  <c r="C50" i="5"/>
  <c r="C57" i="5"/>
  <c r="C66" i="5" l="1"/>
  <c r="C34" i="5"/>
  <c r="C45" i="5"/>
  <c r="C96" i="5"/>
  <c r="C86" i="5"/>
  <c r="C91" i="5"/>
  <c r="C78" i="5"/>
  <c r="C75" i="5"/>
  <c r="C80" i="5"/>
  <c r="C82" i="5"/>
  <c r="C87" i="5"/>
  <c r="C46" i="5"/>
  <c r="C14" i="5"/>
  <c r="C39" i="5"/>
  <c r="C52" i="5"/>
  <c r="C20" i="5"/>
  <c r="C47" i="5"/>
  <c r="C55" i="5"/>
  <c r="C64" i="5"/>
  <c r="C48" i="5"/>
  <c r="C21" i="5"/>
  <c r="C16" i="5"/>
  <c r="C58" i="5"/>
  <c r="C26" i="5"/>
  <c r="C23" i="5"/>
  <c r="C81" i="5"/>
  <c r="C79" i="5"/>
  <c r="C73" i="5"/>
  <c r="C94" i="5"/>
  <c r="C69" i="5"/>
  <c r="C77" i="5"/>
  <c r="C98" i="5"/>
  <c r="C25" i="5"/>
  <c r="C38" i="5"/>
  <c r="C49" i="5"/>
  <c r="C29" i="5"/>
  <c r="C44" i="5"/>
  <c r="C12" i="5"/>
  <c r="C37" i="5"/>
  <c r="C35" i="5"/>
  <c r="C32" i="5"/>
  <c r="C53" i="5"/>
  <c r="C8" i="5"/>
  <c r="C63" i="5"/>
  <c r="G49" i="5"/>
  <c r="I49" i="5" s="1"/>
  <c r="J49" i="5" s="1"/>
  <c r="G62" i="5"/>
  <c r="I62" i="5" s="1"/>
  <c r="J62" i="5" s="1"/>
  <c r="G50" i="5"/>
  <c r="J50" i="5" s="1"/>
  <c r="G51" i="5"/>
  <c r="J51" i="5" s="1"/>
  <c r="G52" i="5"/>
  <c r="I52" i="5" s="1"/>
  <c r="J52" i="5" s="1"/>
  <c r="G57" i="5"/>
  <c r="I57" i="5" s="1"/>
  <c r="J57" i="5" s="1"/>
  <c r="G61" i="5"/>
  <c r="J61" i="5" s="1"/>
  <c r="G65" i="5"/>
  <c r="J65" i="5" s="1"/>
  <c r="G69" i="5"/>
  <c r="I69" i="5" s="1"/>
  <c r="J69" i="5" s="1"/>
  <c r="G73" i="5"/>
  <c r="I73" i="5" s="1"/>
  <c r="J73" i="5" s="1"/>
  <c r="G77" i="5"/>
  <c r="I77" i="5" s="1"/>
  <c r="J77" i="5" s="1"/>
  <c r="G81" i="5"/>
  <c r="I81" i="5" s="1"/>
  <c r="J81" i="5" s="1"/>
  <c r="G74" i="5"/>
  <c r="J74" i="5" s="1"/>
  <c r="G68" i="5"/>
  <c r="G80" i="5"/>
  <c r="J80" i="5" s="1"/>
  <c r="G54" i="5"/>
  <c r="I54" i="5" s="1"/>
  <c r="J54" i="5" s="1"/>
  <c r="G58" i="5"/>
  <c r="G66" i="5"/>
  <c r="I66" i="5" s="1"/>
  <c r="J66" i="5" s="1"/>
  <c r="G70" i="5"/>
  <c r="J70" i="5" s="1"/>
  <c r="G78" i="5"/>
  <c r="I78" i="5" s="1"/>
  <c r="J78" i="5" s="1"/>
  <c r="G72" i="5"/>
  <c r="I72" i="5" s="1"/>
  <c r="J72" i="5" s="1"/>
  <c r="G55" i="5"/>
  <c r="I55" i="5" s="1"/>
  <c r="J55" i="5" s="1"/>
  <c r="G59" i="5"/>
  <c r="I59" i="5" s="1"/>
  <c r="J59" i="5" s="1"/>
  <c r="G63" i="5"/>
  <c r="I63" i="5" s="1"/>
  <c r="J63" i="5" s="1"/>
  <c r="G67" i="5"/>
  <c r="I67" i="5" s="1"/>
  <c r="J67" i="5" s="1"/>
  <c r="G71" i="5"/>
  <c r="J71" i="5" s="1"/>
  <c r="G75" i="5"/>
  <c r="I75" i="5" s="1"/>
  <c r="J75" i="5" s="1"/>
  <c r="G79" i="5"/>
  <c r="J79" i="5" s="1"/>
  <c r="G56" i="5"/>
  <c r="I56" i="5" s="1"/>
  <c r="J56" i="5" s="1"/>
  <c r="G60" i="5"/>
  <c r="I60" i="5" s="1"/>
  <c r="J60" i="5" s="1"/>
  <c r="G64" i="5"/>
  <c r="J64" i="5" s="1"/>
  <c r="G76" i="5"/>
  <c r="G37" i="5"/>
  <c r="J37" i="5" s="1"/>
  <c r="G16" i="5"/>
  <c r="J16" i="5" s="1"/>
  <c r="G5" i="5"/>
  <c r="I5" i="5" s="1"/>
  <c r="J5" i="5" s="1"/>
  <c r="G3" i="5"/>
  <c r="I3" i="5" s="1"/>
  <c r="J3" i="5" s="1"/>
  <c r="G11" i="5"/>
  <c r="J11" i="5" s="1"/>
  <c r="G15" i="5"/>
  <c r="I15" i="5" s="1"/>
  <c r="J15" i="5" s="1"/>
  <c r="G19" i="5"/>
  <c r="G13" i="5"/>
  <c r="J13" i="5" s="1"/>
  <c r="G10" i="5"/>
  <c r="J10" i="5" s="1"/>
  <c r="G14" i="5"/>
  <c r="I14" i="5" s="1"/>
  <c r="J14" i="5" s="1"/>
  <c r="G4" i="5"/>
  <c r="I4" i="5" s="1"/>
  <c r="G8" i="5"/>
  <c r="I8" i="5" s="1"/>
  <c r="J8" i="5" s="1"/>
  <c r="G12" i="5"/>
  <c r="J12" i="5" s="1"/>
  <c r="G9" i="5"/>
  <c r="I9" i="5" s="1"/>
  <c r="J9" i="5" s="1"/>
  <c r="G17" i="5"/>
  <c r="I17" i="5" s="1"/>
  <c r="J17" i="5" s="1"/>
  <c r="G18" i="5"/>
  <c r="G7" i="5"/>
  <c r="I7" i="5" s="1"/>
  <c r="J7" i="5" s="1"/>
  <c r="G39" i="5"/>
  <c r="J39" i="5" s="1"/>
  <c r="G2" i="5"/>
  <c r="I2" i="5" s="1"/>
  <c r="J2" i="5" s="1"/>
  <c r="G6" i="5"/>
  <c r="I6" i="5" s="1"/>
  <c r="J6" i="5" s="1"/>
  <c r="G23" i="5"/>
  <c r="J23" i="5" s="1"/>
  <c r="G27" i="5"/>
  <c r="I27" i="5" s="1"/>
  <c r="J27" i="5" s="1"/>
  <c r="G31" i="5"/>
  <c r="I31" i="5" s="1"/>
  <c r="J31" i="5" s="1"/>
  <c r="G35" i="5"/>
  <c r="G43" i="5"/>
  <c r="I43" i="5" s="1"/>
  <c r="J43" i="5" s="1"/>
  <c r="G47" i="5"/>
  <c r="I47" i="5" s="1"/>
  <c r="J47" i="5" s="1"/>
  <c r="G21" i="5"/>
  <c r="I21" i="5" s="1"/>
  <c r="J21" i="5" s="1"/>
  <c r="G29" i="5"/>
  <c r="J29" i="5" s="1"/>
  <c r="G45" i="5"/>
  <c r="J45" i="5" s="1"/>
  <c r="G22" i="5"/>
  <c r="I22" i="5" s="1"/>
  <c r="J22" i="5" s="1"/>
  <c r="G30" i="5"/>
  <c r="I30" i="5" s="1"/>
  <c r="J30" i="5" s="1"/>
  <c r="G38" i="5"/>
  <c r="G42" i="5"/>
  <c r="I42" i="5" s="1"/>
  <c r="G20" i="5"/>
  <c r="I20" i="5" s="1"/>
  <c r="J20" i="5" s="1"/>
  <c r="G24" i="5"/>
  <c r="I24" i="5" s="1"/>
  <c r="J24" i="5" s="1"/>
  <c r="G28" i="5"/>
  <c r="J28" i="5" s="1"/>
  <c r="G32" i="5"/>
  <c r="I32" i="5" s="1"/>
  <c r="J32" i="5" s="1"/>
  <c r="G36" i="5"/>
  <c r="I36" i="5" s="1"/>
  <c r="G40" i="5"/>
  <c r="J40" i="5" s="1"/>
  <c r="G44" i="5"/>
  <c r="I44" i="5" s="1"/>
  <c r="G48" i="5"/>
  <c r="G25" i="5"/>
  <c r="G33" i="5"/>
  <c r="I33" i="5" s="1"/>
  <c r="J33" i="5" s="1"/>
  <c r="G41" i="5"/>
  <c r="I41" i="5" s="1"/>
  <c r="J41" i="5" s="1"/>
  <c r="G26" i="5"/>
  <c r="I26" i="5" s="1"/>
  <c r="J26" i="5" s="1"/>
  <c r="G34" i="5"/>
  <c r="I34" i="5" s="1"/>
  <c r="G46" i="5"/>
  <c r="I46" i="5" s="1"/>
  <c r="J46" i="5" s="1"/>
  <c r="B34" i="3"/>
  <c r="K82" i="5" l="1"/>
  <c r="K83" i="5" s="1"/>
  <c r="K84" i="5"/>
  <c r="K85" i="5" s="1"/>
  <c r="B10" i="5"/>
  <c r="C10" i="5" s="1"/>
  <c r="B6" i="5"/>
  <c r="C6" i="5" s="1"/>
  <c r="B3" i="5"/>
  <c r="C3" i="5" s="1"/>
  <c r="B7" i="5"/>
  <c r="C7" i="5" s="1"/>
  <c r="B9" i="5"/>
  <c r="C9" i="5" s="1"/>
  <c r="B2" i="5"/>
  <c r="C2" i="5" s="1"/>
  <c r="L2" i="5"/>
  <c r="L3" i="5" s="1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P18" i="5"/>
  <c r="N21" i="5" s="1"/>
  <c r="N26" i="5" s="1"/>
  <c r="B4" i="5"/>
  <c r="C4" i="5" s="1"/>
  <c r="B5" i="5"/>
  <c r="C5" i="5" s="1"/>
</calcChain>
</file>

<file path=xl/sharedStrings.xml><?xml version="1.0" encoding="utf-8"?>
<sst xmlns="http://schemas.openxmlformats.org/spreadsheetml/2006/main" count="314" uniqueCount="144">
  <si>
    <t>MONTH</t>
  </si>
  <si>
    <t>setembro</t>
  </si>
  <si>
    <t>outubro</t>
  </si>
  <si>
    <t>novembro</t>
  </si>
  <si>
    <t>dezembro</t>
  </si>
  <si>
    <t>DAY</t>
  </si>
  <si>
    <t>INVESTIMENT</t>
  </si>
  <si>
    <t>GASTOS OPCIONAIS</t>
  </si>
  <si>
    <t>GASTOS ESSENCIAIS</t>
  </si>
  <si>
    <t>LAZER</t>
  </si>
  <si>
    <t>ROUPAS</t>
  </si>
  <si>
    <t>ACADEMIA</t>
  </si>
  <si>
    <t>ETC…</t>
  </si>
  <si>
    <t>COMIDA</t>
  </si>
  <si>
    <t>INVESTIMENTOS</t>
  </si>
  <si>
    <t>ESTUDOS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</si>
  <si>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</si>
  <si>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</si>
  <si>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</si>
  <si>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</si>
  <si>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</si>
  <si>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</si>
  <si>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</si>
  <si>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</si>
  <si>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TOTAL</t>
  </si>
  <si>
    <t>% Lion</t>
  </si>
  <si>
    <t>% Paul</t>
  </si>
  <si>
    <t>GAME</t>
  </si>
  <si>
    <t>METHOD</t>
  </si>
  <si>
    <t>ODDS</t>
  </si>
  <si>
    <t>RETURN</t>
  </si>
  <si>
    <t>PROFIT</t>
  </si>
  <si>
    <t>LEAGUE</t>
  </si>
  <si>
    <t>magico</t>
  </si>
  <si>
    <t>TABELA DE APORTE MENSAL</t>
  </si>
  <si>
    <t>MOVIMENT</t>
  </si>
  <si>
    <t>DAYINVEST</t>
  </si>
  <si>
    <t>%</t>
  </si>
  <si>
    <t>ROI</t>
  </si>
  <si>
    <t>INVEST</t>
  </si>
  <si>
    <t>ex-over</t>
  </si>
  <si>
    <t>matriz-full</t>
  </si>
  <si>
    <t>Banca</t>
  </si>
  <si>
    <t>Início</t>
  </si>
  <si>
    <t>Atual</t>
  </si>
  <si>
    <t>Lucro</t>
  </si>
  <si>
    <t>Estratégia</t>
  </si>
  <si>
    <t>money</t>
  </si>
  <si>
    <t>primo</t>
  </si>
  <si>
    <t>matriz-primo</t>
  </si>
  <si>
    <t xml:space="preserve"> PERCENTAGEM POR METODO</t>
  </si>
  <si>
    <t>live</t>
  </si>
  <si>
    <t>Girona FC vs Celta de Vigo</t>
  </si>
  <si>
    <t>Clermont Foot vs OGC Nice</t>
  </si>
  <si>
    <t>VfL Bochum vs FSV Mainz</t>
  </si>
  <si>
    <t>BUNDESLIGA</t>
  </si>
  <si>
    <t>LA LIGA</t>
  </si>
  <si>
    <t>FRANCE LIGUE 1</t>
  </si>
  <si>
    <t>LEAGUE TWO</t>
  </si>
  <si>
    <t>Morecambe vs AFC Wimbledon</t>
  </si>
  <si>
    <t>live half</t>
  </si>
  <si>
    <t>Como vs Catanzaro</t>
  </si>
  <si>
    <t>ITALIA SERIE B</t>
  </si>
  <si>
    <t>Southampton vs Birmingham</t>
  </si>
  <si>
    <t>CHAMPIONSHIP</t>
  </si>
  <si>
    <t>Chelsea vs Brentford</t>
  </si>
  <si>
    <t>PREMIER LEAGUE</t>
  </si>
  <si>
    <t>Watford vs Millwall</t>
  </si>
  <si>
    <t>Stockport vs Tranmere</t>
  </si>
  <si>
    <t>Burton vs Leyton Orient</t>
  </si>
  <si>
    <t>LEAGUE ONE</t>
  </si>
  <si>
    <t>Mallorca vs Getafe</t>
  </si>
  <si>
    <t>Bastia vs Guimgap</t>
  </si>
  <si>
    <t>FRANCE LIGUE 2</t>
  </si>
  <si>
    <t>Auxerre vs Dunkerque</t>
  </si>
  <si>
    <t>Juventus vs Hellas Verona</t>
  </si>
  <si>
    <t>ITALIA SERIE A</t>
  </si>
  <si>
    <t>Chiba vs Iwaki</t>
  </si>
  <si>
    <t>JAPAN LEAGUE 2</t>
  </si>
  <si>
    <t>Metz vs Le Havre</t>
  </si>
  <si>
    <t>Lille vs Monaco</t>
  </si>
  <si>
    <t>Atletico Madrid vs D.Alaves</t>
  </si>
  <si>
    <t>Racing satander vs Racing Ferrol</t>
  </si>
  <si>
    <t>LA LIGA 2</t>
  </si>
  <si>
    <t>Internacional vs Coritiba</t>
  </si>
  <si>
    <t>BRAZIL SERIE A</t>
  </si>
  <si>
    <t>Botafogo vs Cuiaba</t>
  </si>
  <si>
    <t>Empoli vs Atalanta</t>
  </si>
  <si>
    <t>Lazio vs Fiorentina</t>
  </si>
  <si>
    <t>Pesaro vs Pineto</t>
  </si>
  <si>
    <t>ITALIA SERIE C</t>
  </si>
  <si>
    <t>Cesena vs Carrarese</t>
  </si>
  <si>
    <t>Arezo vs Gubbio</t>
  </si>
  <si>
    <t>Saint vs Angers</t>
  </si>
  <si>
    <t>Burgos vs Real Zaragoza</t>
  </si>
  <si>
    <t>Granada vs Villarreal</t>
  </si>
  <si>
    <t>Coventry vs West bromWich</t>
  </si>
  <si>
    <t>Chapecoense vs Tombese</t>
  </si>
  <si>
    <t>BRAZIL SERIE B</t>
  </si>
  <si>
    <t>Stuttgart vs Union Berlin</t>
  </si>
  <si>
    <t>ALEMANHA CUP</t>
  </si>
  <si>
    <t>Varea vs Levante</t>
  </si>
  <si>
    <t>Mensajero vs Espanyol</t>
  </si>
  <si>
    <t>ESPANHA CUP</t>
  </si>
  <si>
    <t>Barrow vs Morecambe</t>
  </si>
  <si>
    <t>Lorca vs Eibar</t>
  </si>
  <si>
    <t>Internacional vs America MG</t>
  </si>
  <si>
    <t>Corinthians vs Athletico PR</t>
  </si>
  <si>
    <t>Atletico Go vs Novorizontino</t>
  </si>
  <si>
    <t>Coritiba vs Gremio</t>
  </si>
  <si>
    <t>Botafogo vs Palmeiras</t>
  </si>
  <si>
    <t>BUNDESLIGA 2</t>
  </si>
  <si>
    <t>eElversberg vs St. Pauli</t>
  </si>
  <si>
    <t>Bologna vs Lazio</t>
  </si>
  <si>
    <t>Pro sesto vs renate</t>
  </si>
  <si>
    <t>Darmstad vs bochum</t>
  </si>
  <si>
    <t>De Graafschap vs Breda</t>
  </si>
  <si>
    <t>HOLANDA</t>
  </si>
  <si>
    <t>Juventude vs Ituano</t>
  </si>
  <si>
    <t>CELTA VIGO vs SEVILLA FC</t>
  </si>
  <si>
    <t xml:space="preserve">HUDDERSFIELD vs WATFORD </t>
  </si>
  <si>
    <t xml:space="preserve">WEST BROM vs HULL CITY </t>
  </si>
  <si>
    <t>PRESTON vs COVENTRY CITY</t>
  </si>
  <si>
    <t>As Bari vs Ascoli</t>
  </si>
  <si>
    <t>FC Koln vs Augusburg</t>
  </si>
  <si>
    <t>Plymouth vs Middlesbrough</t>
  </si>
  <si>
    <t>Monterosi vs Picerno</t>
  </si>
  <si>
    <t>Osnabruck vs Holsteiin Kiel</t>
  </si>
  <si>
    <t>Fulham vs Manchester United</t>
  </si>
  <si>
    <t>Ossasuna vs Girona</t>
  </si>
  <si>
    <t>Manchester city vs Bournemouth</t>
  </si>
  <si>
    <t>millwall vs southampton</t>
  </si>
  <si>
    <t>swansea city vs sunderland</t>
  </si>
  <si>
    <t>Salernitana vs Napoli</t>
  </si>
  <si>
    <t>Mainz vs Leipzip</t>
  </si>
  <si>
    <t>Lorient vs Lens</t>
  </si>
  <si>
    <t>Sampdoria vs Palermo</t>
  </si>
  <si>
    <t>Atalanta vs Inter Milan</t>
  </si>
  <si>
    <t>Avellino vs Francavilla</t>
  </si>
  <si>
    <t>Real Valladolid vs Tenerife</t>
  </si>
  <si>
    <t>Levante vs Mirandes</t>
  </si>
  <si>
    <t>Foggia vs Sorrento Calcio</t>
  </si>
  <si>
    <t>Albacete vs Elche</t>
  </si>
  <si>
    <t>Real Sociedade vs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</si>
</sst>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_-[$AOA]\ * #,##0.00_-;\-[$AOA]\ * #,##0.00_-;_-[$AOA]\ * &quot;-&quot;??_-;_-@_-"/>
    <numFmt numFmtId="165" formatCode="_-[$$-409]* #,##0.00_ ;_-[$$-409]* \-#,##0.00\ ;_-[$$-409]* &quot;-&quot;??_ ;_-@_ "/>
    <numFmt numFmtId="166" formatCode="0.000%"/>
    <numFmt numFmtId="167" formatCode="dd&quot;/&quot;mm"/>
    <numFmt numFmtId="168" formatCode="[$$ ]#,##0.00"/>
    <numFmt numFmtId="169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9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applyFill="1" applyBorder="1" applyAlignment="1">
      <alignment horizontal="center"/>
    </xf>
    <xf numFmtId="9" fontId="0" fillId="0" borderId="0" xfId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44" fontId="0" fillId="0" borderId="0" xfId="2" applyFont="1"/>
    <xf numFmtId="14" fontId="0" fillId="0" borderId="0" xfId="0" applyNumberFormat="1"/>
    <xf numFmtId="14" fontId="0" fillId="5" borderId="0" xfId="0" applyNumberFormat="1" applyFill="1"/>
    <xf numFmtId="164" fontId="0" fillId="6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165" fontId="0" fillId="5" borderId="0" xfId="2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67" fontId="5" fillId="0" borderId="11" xfId="0" applyNumberFormat="1" applyFont="1" applyFill="1" applyBorder="1" applyAlignment="1">
      <alignment horizontal="center" vertical="center"/>
    </xf>
    <xf numFmtId="167" fontId="5" fillId="0" borderId="12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167" fontId="5" fillId="0" borderId="19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0" fontId="5" fillId="7" borderId="5" xfId="0" applyNumberFormat="1" applyFont="1" applyFill="1" applyBorder="1" applyAlignment="1">
      <alignment horizontal="center" vertical="center"/>
    </xf>
    <xf numFmtId="10" fontId="5" fillId="7" borderId="6" xfId="0" applyNumberFormat="1" applyFont="1" applyFill="1" applyBorder="1" applyAlignment="1">
      <alignment horizontal="center" vertical="center"/>
    </xf>
    <xf numFmtId="10" fontId="5" fillId="7" borderId="7" xfId="0" applyNumberFormat="1" applyFont="1" applyFill="1" applyBorder="1" applyAlignment="1">
      <alignment horizontal="center" vertical="center"/>
    </xf>
    <xf numFmtId="10" fontId="5" fillId="7" borderId="8" xfId="0" applyNumberFormat="1" applyFont="1" applyFill="1" applyBorder="1" applyAlignment="1">
      <alignment horizontal="center" vertical="center"/>
    </xf>
    <xf numFmtId="10" fontId="5" fillId="7" borderId="9" xfId="0" applyNumberFormat="1" applyFont="1" applyFill="1" applyBorder="1" applyAlignment="1">
      <alignment horizontal="center" vertical="center"/>
    </xf>
    <xf numFmtId="10" fontId="5" fillId="7" borderId="10" xfId="0" applyNumberFormat="1" applyFont="1" applyFill="1" applyBorder="1" applyAlignment="1">
      <alignment horizontal="center" vertical="center"/>
    </xf>
    <xf numFmtId="168" fontId="5" fillId="7" borderId="5" xfId="0" applyNumberFormat="1" applyFont="1" applyFill="1" applyBorder="1" applyAlignment="1">
      <alignment horizontal="center" vertical="center"/>
    </xf>
    <xf numFmtId="168" fontId="5" fillId="7" borderId="6" xfId="0" applyNumberFormat="1" applyFont="1" applyFill="1" applyBorder="1" applyAlignment="1">
      <alignment horizontal="center" vertical="center"/>
    </xf>
    <xf numFmtId="168" fontId="5" fillId="7" borderId="7" xfId="0" applyNumberFormat="1" applyFont="1" applyFill="1" applyBorder="1" applyAlignment="1">
      <alignment horizontal="center" vertical="center"/>
    </xf>
    <xf numFmtId="168" fontId="5" fillId="7" borderId="26" xfId="0" applyNumberFormat="1" applyFont="1" applyFill="1" applyBorder="1" applyAlignment="1">
      <alignment horizontal="center" vertical="center"/>
    </xf>
    <xf numFmtId="168" fontId="5" fillId="7" borderId="0" xfId="0" applyNumberFormat="1" applyFont="1" applyFill="1" applyBorder="1" applyAlignment="1">
      <alignment horizontal="center" vertical="center"/>
    </xf>
    <xf numFmtId="168" fontId="5" fillId="7" borderId="27" xfId="0" applyNumberFormat="1" applyFont="1" applyFill="1" applyBorder="1" applyAlignment="1">
      <alignment horizontal="center" vertical="center"/>
    </xf>
    <xf numFmtId="168" fontId="5" fillId="7" borderId="20" xfId="0" applyNumberFormat="1" applyFont="1" applyFill="1" applyBorder="1" applyAlignment="1">
      <alignment horizontal="center" vertical="center"/>
    </xf>
    <xf numFmtId="168" fontId="5" fillId="7" borderId="21" xfId="0" applyNumberFormat="1" applyFont="1" applyFill="1" applyBorder="1" applyAlignment="1">
      <alignment horizontal="center" vertical="center"/>
    </xf>
    <xf numFmtId="168" fontId="5" fillId="7" borderId="22" xfId="0" applyNumberFormat="1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168" fontId="5" fillId="7" borderId="14" xfId="0" applyNumberFormat="1" applyFont="1" applyFill="1" applyBorder="1" applyAlignment="1">
      <alignment horizontal="center" vertical="center"/>
    </xf>
    <xf numFmtId="168" fontId="5" fillId="7" borderId="18" xfId="0" applyNumberFormat="1" applyFont="1" applyFill="1" applyBorder="1" applyAlignment="1">
      <alignment horizontal="center" vertical="center"/>
    </xf>
    <xf numFmtId="168" fontId="5" fillId="7" borderId="13" xfId="0" applyNumberFormat="1" applyFont="1" applyFill="1" applyBorder="1" applyAlignment="1">
      <alignment horizontal="center" vertical="center"/>
    </xf>
    <xf numFmtId="168" fontId="5" fillId="7" borderId="17" xfId="0" applyNumberFormat="1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none"/>
      </fill>
    </dxf>
    <dxf>
      <font>
        <b/>
        <color rgb="FF5B0F00"/>
      </font>
      <fill>
        <patternFill patternType="solid">
          <fgColor rgb="FFF4C7C3"/>
          <bgColor rgb="FFF4C7C3"/>
        </patternFill>
      </fill>
    </dxf>
    <dxf>
      <font>
        <b/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53929"/>
      </font>
      <fill>
        <patternFill patternType="none"/>
      </fill>
    </dxf>
    <dxf>
      <font>
        <b/>
        <color rgb="FF0B8043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191248"/>
        <c:axId val="304190856"/>
      </c:barChart>
      <c:catAx>
        <c:axId val="30419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4190856"/>
        <c:crosses val="autoZero"/>
        <c:auto val="1"/>
        <c:lblAlgn val="ctr"/>
        <c:lblOffset val="100"/>
        <c:noMultiLvlLbl val="0"/>
      </c:catAx>
      <c:valAx>
        <c:axId val="30419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419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painel!$B$17:$B$33</c:f>
              <c:numCache>
                <c:formatCode>_-[$AOA]\ * #,##0.00_-;\-[$AOA]\ * #,##0.00_-;_-[$AOA]\ * "-"??_-;_-@_-</c:formatCode>
                <c:ptCount val="17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  <c:pt idx="10">
                  <c:v>30000</c:v>
                </c:pt>
                <c:pt idx="11">
                  <c:v>30000</c:v>
                </c:pt>
                <c:pt idx="12">
                  <c:v>30000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82240"/>
        <c:axId val="251483416"/>
      </c:scatterChart>
      <c:valAx>
        <c:axId val="25148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1483416"/>
        <c:crosses val="autoZero"/>
        <c:crossBetween val="midCat"/>
      </c:valAx>
      <c:valAx>
        <c:axId val="25148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148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painel!$A$3:$A$14</c:f>
              <c:strCache>
                <c:ptCount val="12"/>
                <c:pt idx="0">
                  <c:v>setembro</c:v>
                </c:pt>
                <c:pt idx="1">
                  <c:v>outubro</c:v>
                </c:pt>
                <c:pt idx="2">
                  <c:v>novembro</c:v>
                </c:pt>
                <c:pt idx="3">
                  <c:v>dezembro</c:v>
                </c:pt>
                <c:pt idx="4">
                  <c:v>janeiro</c:v>
                </c:pt>
                <c:pt idx="5">
                  <c:v>fevereiro</c:v>
                </c:pt>
                <c:pt idx="6">
                  <c:v>março</c:v>
                </c:pt>
                <c:pt idx="7">
                  <c:v>abril</c:v>
                </c:pt>
                <c:pt idx="8">
                  <c:v>maio</c:v>
                </c:pt>
                <c:pt idx="9">
                  <c:v>junho</c:v>
                </c:pt>
                <c:pt idx="10">
                  <c:v>julho</c:v>
                </c:pt>
                <c:pt idx="11">
                  <c:v>agosto</c:v>
                </c:pt>
              </c:strCache>
            </c:strRef>
          </c:cat>
          <c: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09176"/>
        <c:axId val="333845112"/>
      </c:barChart>
      <c:catAx>
        <c:axId val="20820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845112"/>
        <c:crosses val="autoZero"/>
        <c:auto val="1"/>
        <c:lblAlgn val="ctr"/>
        <c:lblOffset val="100"/>
        <c:noMultiLvlLbl val="0"/>
      </c:catAx>
      <c:valAx>
        <c:axId val="3338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209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painel!$B$3:$B$14</c:f>
              <c:numCache>
                <c:formatCode>_-[$AOA]\ * #,##0.00_-;\-[$AOA]\ * #,##0.00_-;_-[$AOA]\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45504"/>
        <c:axId val="333843544"/>
      </c:scatterChart>
      <c:valAx>
        <c:axId val="33384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843544"/>
        <c:crosses val="autoZero"/>
        <c:crossBetween val="midCat"/>
      </c:valAx>
      <c:valAx>
        <c:axId val="33384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AOA]\ * #,##0.00_-;\-[$AOA]\ * #,##0.00_-;_-[$AOA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384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16</xdr:row>
      <xdr:rowOff>14286</xdr:rowOff>
    </xdr:from>
    <xdr:to>
      <xdr:col>9</xdr:col>
      <xdr:colOff>409576</xdr:colOff>
      <xdr:row>32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16</xdr:row>
      <xdr:rowOff>9525</xdr:rowOff>
    </xdr:from>
    <xdr:to>
      <xdr:col>17</xdr:col>
      <xdr:colOff>123825</xdr:colOff>
      <xdr:row>33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</xdr:colOff>
      <xdr:row>3</xdr:row>
      <xdr:rowOff>66675</xdr:rowOff>
    </xdr:from>
    <xdr:to>
      <xdr:col>9</xdr:col>
      <xdr:colOff>409575</xdr:colOff>
      <xdr:row>14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419100</xdr:colOff>
      <xdr:row>2</xdr:row>
      <xdr:rowOff>171451</xdr:rowOff>
    </xdr:from>
    <xdr:to>
      <xdr:col>17</xdr:col>
      <xdr:colOff>114300</xdr:colOff>
      <xdr:row>14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3" sqref="D13"/>
    </sheetView>
  </sheetViews>
  <sheetFormatPr defaultRowHeight="15" x14ac:dyDescent="0.25"/>
  <cols>
    <col min="1" max="1" width="6.28515625" customWidth="1"/>
    <col min="2" max="2" width="14.140625" bestFit="1" customWidth="1"/>
    <col min="3" max="3" width="18.85546875" bestFit="1" customWidth="1"/>
    <col min="4" max="4" width="16.140625" bestFit="1" customWidth="1"/>
    <col min="5" max="6" width="18.7109375" bestFit="1" customWidth="1"/>
    <col min="7" max="7" width="16.140625" bestFit="1" customWidth="1"/>
  </cols>
  <sheetData>
    <row r="1" spans="1:7" x14ac:dyDescent="0.25">
      <c r="A1" s="1"/>
      <c r="B1" s="1"/>
      <c r="C1" s="1"/>
    </row>
    <row r="2" spans="1:7" x14ac:dyDescent="0.25">
      <c r="A2" s="1"/>
      <c r="B2" s="2"/>
      <c r="C2" s="2"/>
      <c r="D2" s="2"/>
    </row>
    <row r="3" spans="1:7" x14ac:dyDescent="0.25">
      <c r="A3" s="1"/>
      <c r="B3" s="2"/>
      <c r="C3" s="2"/>
    </row>
    <row r="4" spans="1:7" x14ac:dyDescent="0.25">
      <c r="A4" s="1"/>
      <c r="B4" s="2"/>
      <c r="C4" s="2"/>
      <c r="F4" s="13">
        <v>100000</v>
      </c>
    </row>
    <row r="5" spans="1:7" x14ac:dyDescent="0.25">
      <c r="A5" s="1"/>
      <c r="B5" s="2"/>
      <c r="C5" s="2"/>
    </row>
    <row r="6" spans="1:7" x14ac:dyDescent="0.25">
      <c r="A6" s="1"/>
      <c r="B6" s="2"/>
      <c r="C6" s="2"/>
      <c r="E6" t="s">
        <v>8</v>
      </c>
      <c r="F6" t="s">
        <v>7</v>
      </c>
      <c r="G6" s="1" t="s">
        <v>6</v>
      </c>
    </row>
    <row r="7" spans="1:7" ht="15.75" x14ac:dyDescent="0.25">
      <c r="A7" s="1"/>
      <c r="B7" s="2"/>
      <c r="C7" s="2"/>
      <c r="E7" s="5">
        <v>0.5</v>
      </c>
      <c r="F7" s="5">
        <v>0.3</v>
      </c>
      <c r="G7" s="5">
        <v>0.2</v>
      </c>
    </row>
    <row r="8" spans="1:7" x14ac:dyDescent="0.25">
      <c r="A8" s="1"/>
      <c r="B8" s="2"/>
      <c r="C8" s="2"/>
      <c r="E8" s="3">
        <f>100000*50/100</f>
        <v>50000</v>
      </c>
      <c r="F8" s="3">
        <f>100000*30/100</f>
        <v>30000</v>
      </c>
      <c r="G8" s="3">
        <f>100000*20/100</f>
        <v>20000</v>
      </c>
    </row>
    <row r="9" spans="1:7" x14ac:dyDescent="0.25">
      <c r="A9" s="1"/>
      <c r="B9" s="2"/>
      <c r="C9" s="2"/>
      <c r="E9" s="4" t="s">
        <v>13</v>
      </c>
      <c r="F9" s="4" t="s">
        <v>9</v>
      </c>
      <c r="G9" s="4" t="s">
        <v>14</v>
      </c>
    </row>
    <row r="10" spans="1:7" x14ac:dyDescent="0.25">
      <c r="A10" s="1"/>
      <c r="B10" s="2"/>
      <c r="C10" s="2"/>
      <c r="E10" s="4"/>
      <c r="F10" s="4" t="s">
        <v>10</v>
      </c>
      <c r="G10" s="4" t="s">
        <v>15</v>
      </c>
    </row>
    <row r="11" spans="1:7" x14ac:dyDescent="0.25">
      <c r="A11" s="1"/>
      <c r="B11" s="2"/>
      <c r="C11" s="2"/>
      <c r="E11" s="4"/>
      <c r="F11" s="4" t="s">
        <v>11</v>
      </c>
      <c r="G11" s="4"/>
    </row>
    <row r="12" spans="1:7" x14ac:dyDescent="0.25">
      <c r="A12" s="1"/>
      <c r="B12" s="2"/>
      <c r="C12" s="2"/>
      <c r="E12" s="4"/>
      <c r="F12" s="4" t="s">
        <v>12</v>
      </c>
      <c r="G12" s="4"/>
    </row>
    <row r="13" spans="1:7" x14ac:dyDescent="0.25">
      <c r="A13" s="1"/>
      <c r="B13" s="2"/>
      <c r="C13" s="2"/>
      <c r="E13" s="4"/>
      <c r="F13" s="4"/>
      <c r="G13" s="4"/>
    </row>
    <row r="14" spans="1:7" x14ac:dyDescent="0.25">
      <c r="A14" s="1"/>
      <c r="B14" s="2"/>
      <c r="C14" s="2"/>
      <c r="E14" s="4"/>
      <c r="F14" s="4"/>
      <c r="G14" s="4"/>
    </row>
    <row r="15" spans="1:7" x14ac:dyDescent="0.25">
      <c r="A15" s="1"/>
      <c r="B15" s="2"/>
      <c r="C15" s="2"/>
    </row>
    <row r="16" spans="1:7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B32" s="2"/>
    </row>
  </sheetData>
  <conditionalFormatting sqref="B7">
    <cfRule type="cellIs" dxfId="24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sqref="A1:C1"/>
    </sheetView>
  </sheetViews>
  <sheetFormatPr defaultRowHeight="15" x14ac:dyDescent="0.25"/>
  <cols>
    <col min="1" max="1" width="14.28515625" customWidth="1"/>
    <col min="2" max="2" width="24" bestFit="1" customWidth="1"/>
    <col min="3" max="3" width="19" bestFit="1" customWidth="1"/>
  </cols>
  <sheetData>
    <row r="1" spans="1:17" x14ac:dyDescent="0.25">
      <c r="A1" s="29" t="s">
        <v>34</v>
      </c>
      <c r="B1" s="29"/>
      <c r="C1" s="29"/>
    </row>
    <row r="2" spans="1:17" x14ac:dyDescent="0.25">
      <c r="A2" s="1" t="s">
        <v>0</v>
      </c>
      <c r="B2" s="1" t="s">
        <v>25</v>
      </c>
      <c r="C2" t="s">
        <v>26</v>
      </c>
    </row>
    <row r="3" spans="1:17" x14ac:dyDescent="0.25">
      <c r="A3" s="1" t="s">
        <v>1</v>
      </c>
      <c r="B3" s="16">
        <v>0</v>
      </c>
      <c r="C3" s="2">
        <v>0</v>
      </c>
    </row>
    <row r="4" spans="1:17" x14ac:dyDescent="0.25">
      <c r="A4" s="1" t="s">
        <v>2</v>
      </c>
      <c r="B4" s="16">
        <v>0</v>
      </c>
    </row>
    <row r="5" spans="1:17" x14ac:dyDescent="0.25">
      <c r="A5" s="1" t="s">
        <v>3</v>
      </c>
      <c r="B5" s="16">
        <v>0</v>
      </c>
    </row>
    <row r="6" spans="1:17" x14ac:dyDescent="0.25">
      <c r="A6" s="1" t="s">
        <v>4</v>
      </c>
      <c r="B6" s="16">
        <v>0</v>
      </c>
    </row>
    <row r="7" spans="1:17" x14ac:dyDescent="0.25">
      <c r="A7" s="1" t="s">
        <v>16</v>
      </c>
      <c r="B7" s="16">
        <v>0</v>
      </c>
    </row>
    <row r="8" spans="1:17" x14ac:dyDescent="0.25">
      <c r="A8" s="1" t="s">
        <v>17</v>
      </c>
      <c r="B8" s="16">
        <v>0</v>
      </c>
    </row>
    <row r="9" spans="1:17" x14ac:dyDescent="0.25">
      <c r="A9" s="1" t="s">
        <v>18</v>
      </c>
      <c r="B9" s="16">
        <v>0</v>
      </c>
    </row>
    <row r="10" spans="1:17" x14ac:dyDescent="0.25">
      <c r="A10" s="1" t="s">
        <v>19</v>
      </c>
      <c r="B10" s="16">
        <v>0</v>
      </c>
    </row>
    <row r="11" spans="1:17" x14ac:dyDescent="0.25">
      <c r="A11" s="1" t="s">
        <v>20</v>
      </c>
      <c r="B11" s="16">
        <v>0</v>
      </c>
    </row>
    <row r="12" spans="1:17" x14ac:dyDescent="0.25">
      <c r="A12" s="1" t="s">
        <v>21</v>
      </c>
      <c r="B12" s="16">
        <v>0</v>
      </c>
    </row>
    <row r="13" spans="1:17" x14ac:dyDescent="0.25">
      <c r="A13" s="1" t="s">
        <v>22</v>
      </c>
      <c r="B13" s="16">
        <v>0</v>
      </c>
    </row>
    <row r="14" spans="1:17" x14ac:dyDescent="0.25">
      <c r="A14" s="1" t="s">
        <v>23</v>
      </c>
      <c r="B14" s="16">
        <v>0</v>
      </c>
    </row>
    <row r="15" spans="1:17" ht="18.75" x14ac:dyDescent="0.3">
      <c r="A15" s="6" t="s">
        <v>24</v>
      </c>
      <c r="B15" s="7">
        <f>SUM(B3:B7)</f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8" t="s">
        <v>14</v>
      </c>
      <c r="B16" s="28"/>
      <c r="C16" s="28"/>
      <c r="D16" s="28"/>
      <c r="E16" s="28"/>
      <c r="F16" s="28"/>
      <c r="G16" s="28"/>
      <c r="H16" s="28"/>
      <c r="I16" s="28"/>
      <c r="J16" s="28"/>
      <c r="K16" s="4"/>
      <c r="L16" s="4"/>
      <c r="M16" s="4"/>
      <c r="N16" s="4"/>
      <c r="O16" s="4"/>
      <c r="P16" s="4"/>
      <c r="Q16" s="4"/>
    </row>
    <row r="17" spans="1:3" x14ac:dyDescent="0.25">
      <c r="A17" s="8" t="s">
        <v>1</v>
      </c>
      <c r="B17" s="2">
        <v>30000</v>
      </c>
      <c r="C17" s="9">
        <v>0</v>
      </c>
    </row>
    <row r="18" spans="1:3" x14ac:dyDescent="0.25">
      <c r="A18" s="8" t="s">
        <v>2</v>
      </c>
      <c r="B18" s="2">
        <f>B17+B3+(B17*C17)</f>
        <v>30000</v>
      </c>
      <c r="C18" s="9">
        <v>0</v>
      </c>
    </row>
    <row r="19" spans="1:3" x14ac:dyDescent="0.25">
      <c r="A19" s="8" t="s">
        <v>3</v>
      </c>
      <c r="B19" s="2">
        <f>B18+B4+(B18*C18)</f>
        <v>30000</v>
      </c>
      <c r="C19" s="9">
        <v>0</v>
      </c>
    </row>
    <row r="20" spans="1:3" x14ac:dyDescent="0.25">
      <c r="A20" s="8" t="s">
        <v>4</v>
      </c>
      <c r="B20" s="2">
        <f>B19+B5+(B19*C19)</f>
        <v>30000</v>
      </c>
      <c r="C20" s="9">
        <v>0</v>
      </c>
    </row>
    <row r="21" spans="1:3" x14ac:dyDescent="0.25">
      <c r="A21" s="8" t="s">
        <v>16</v>
      </c>
      <c r="B21" s="2">
        <f t="shared" ref="B21:B29" si="0">B20+B6+(B20*C20)</f>
        <v>30000</v>
      </c>
      <c r="C21" s="9">
        <v>0</v>
      </c>
    </row>
    <row r="22" spans="1:3" x14ac:dyDescent="0.25">
      <c r="A22" s="8" t="s">
        <v>17</v>
      </c>
      <c r="B22" s="2">
        <f t="shared" si="0"/>
        <v>30000</v>
      </c>
      <c r="C22" s="9">
        <v>0</v>
      </c>
    </row>
    <row r="23" spans="1:3" x14ac:dyDescent="0.25">
      <c r="A23" s="8" t="s">
        <v>18</v>
      </c>
      <c r="B23" s="2">
        <f t="shared" si="0"/>
        <v>30000</v>
      </c>
      <c r="C23" s="9">
        <v>0</v>
      </c>
    </row>
    <row r="24" spans="1:3" x14ac:dyDescent="0.25">
      <c r="A24" s="8" t="s">
        <v>19</v>
      </c>
      <c r="B24" s="2">
        <f t="shared" si="0"/>
        <v>30000</v>
      </c>
      <c r="C24" s="9">
        <v>0</v>
      </c>
    </row>
    <row r="25" spans="1:3" x14ac:dyDescent="0.25">
      <c r="A25" s="8" t="s">
        <v>20</v>
      </c>
      <c r="B25" s="2">
        <f t="shared" si="0"/>
        <v>30000</v>
      </c>
      <c r="C25" s="9">
        <v>0</v>
      </c>
    </row>
    <row r="26" spans="1:3" x14ac:dyDescent="0.25">
      <c r="A26" s="8" t="s">
        <v>21</v>
      </c>
      <c r="B26" s="2">
        <f t="shared" si="0"/>
        <v>30000</v>
      </c>
      <c r="C26" s="9">
        <v>0</v>
      </c>
    </row>
    <row r="27" spans="1:3" x14ac:dyDescent="0.25">
      <c r="A27" s="8" t="s">
        <v>22</v>
      </c>
      <c r="B27" s="2">
        <f t="shared" si="0"/>
        <v>30000</v>
      </c>
      <c r="C27" s="9">
        <v>0</v>
      </c>
    </row>
    <row r="28" spans="1:3" x14ac:dyDescent="0.25">
      <c r="A28" s="8" t="s">
        <v>23</v>
      </c>
      <c r="B28" s="2">
        <f t="shared" si="0"/>
        <v>30000</v>
      </c>
      <c r="C28" s="9">
        <v>0</v>
      </c>
    </row>
    <row r="29" spans="1:3" x14ac:dyDescent="0.25">
      <c r="A29" s="8" t="s">
        <v>1</v>
      </c>
      <c r="B29" s="2">
        <f t="shared" si="0"/>
        <v>30000</v>
      </c>
      <c r="C29" s="9">
        <v>0</v>
      </c>
    </row>
    <row r="30" spans="1:3" x14ac:dyDescent="0.25">
      <c r="A30" s="8" t="s">
        <v>2</v>
      </c>
      <c r="B30" s="2">
        <v>0</v>
      </c>
      <c r="C30" s="9">
        <v>0</v>
      </c>
    </row>
    <row r="31" spans="1:3" x14ac:dyDescent="0.25">
      <c r="A31" s="8" t="s">
        <v>3</v>
      </c>
      <c r="B31" s="2">
        <v>0</v>
      </c>
      <c r="C31" s="9">
        <v>0</v>
      </c>
    </row>
    <row r="32" spans="1:3" x14ac:dyDescent="0.25">
      <c r="A32" s="8" t="s">
        <v>4</v>
      </c>
      <c r="B32" s="2">
        <v>0</v>
      </c>
      <c r="C32" s="9">
        <v>0</v>
      </c>
    </row>
    <row r="33" spans="1:3" x14ac:dyDescent="0.25">
      <c r="A33" s="8" t="s">
        <v>16</v>
      </c>
      <c r="B33" s="2">
        <v>0</v>
      </c>
      <c r="C33" s="9">
        <v>0</v>
      </c>
    </row>
    <row r="34" spans="1:3" ht="18.75" x14ac:dyDescent="0.3">
      <c r="A34" s="10" t="s">
        <v>24</v>
      </c>
      <c r="B34" s="11">
        <f>B33</f>
        <v>0</v>
      </c>
      <c r="C34" s="12">
        <f>SUM(C17:C33)</f>
        <v>0</v>
      </c>
    </row>
  </sheetData>
  <mergeCells count="2">
    <mergeCell ref="A16:J16"/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/>
  </sheetViews>
  <sheetFormatPr defaultRowHeight="15" x14ac:dyDescent="0.25"/>
  <cols>
    <col min="1" max="1" width="10.7109375" bestFit="1" customWidth="1"/>
    <col min="2" max="2" width="14" style="1" customWidth="1"/>
    <col min="3" max="3" width="9.7109375" style="1" customWidth="1"/>
    <col min="4" max="4" width="10.85546875" bestFit="1" customWidth="1"/>
    <col min="5" max="5" width="29.140625" style="1" bestFit="1" customWidth="1"/>
    <col min="6" max="6" width="17.42578125" style="1" customWidth="1"/>
    <col min="7" max="7" width="13.5703125" style="1" customWidth="1"/>
    <col min="8" max="8" width="9.140625" style="1"/>
    <col min="9" max="9" width="13.7109375" style="17" customWidth="1"/>
    <col min="10" max="10" width="13" style="17" customWidth="1"/>
    <col min="11" max="11" width="16.42578125" style="1" customWidth="1"/>
    <col min="12" max="12" width="13.28515625" style="18" bestFit="1" customWidth="1"/>
    <col min="17" max="17" width="12" bestFit="1" customWidth="1"/>
  </cols>
  <sheetData>
    <row r="1" spans="1:17" x14ac:dyDescent="0.25">
      <c r="A1" s="1" t="s">
        <v>5</v>
      </c>
      <c r="B1" s="1" t="s">
        <v>35</v>
      </c>
      <c r="C1" s="1" t="s">
        <v>37</v>
      </c>
      <c r="D1" t="s">
        <v>36</v>
      </c>
      <c r="E1" s="1" t="s">
        <v>27</v>
      </c>
      <c r="F1" s="1" t="s">
        <v>28</v>
      </c>
      <c r="G1" s="1" t="s">
        <v>39</v>
      </c>
      <c r="H1" s="1" t="s">
        <v>29</v>
      </c>
      <c r="I1" s="17" t="s">
        <v>30</v>
      </c>
      <c r="J1" s="17" t="s">
        <v>31</v>
      </c>
      <c r="K1" s="1" t="s">
        <v>32</v>
      </c>
      <c r="L1" s="18">
        <f>painel!B19</f>
        <v>30000</v>
      </c>
    </row>
    <row r="2" spans="1:17" x14ac:dyDescent="0.25">
      <c r="A2" s="14">
        <v>45226</v>
      </c>
      <c r="B2" s="17">
        <f>SUMIF(D$2:D$67,A2,J$2:J$67)</f>
        <v>1455</v>
      </c>
      <c r="C2" s="19">
        <f>B2/L$1</f>
        <v>4.8500000000000001E-2</v>
      </c>
      <c r="D2" s="14">
        <v>45226</v>
      </c>
      <c r="E2" s="1" t="s">
        <v>54</v>
      </c>
      <c r="F2" s="1" t="s">
        <v>40</v>
      </c>
      <c r="G2" s="17">
        <f>IFERROR(VLOOKUP(F2,N$29:Q$37,4,FALSE),0)</f>
        <v>840</v>
      </c>
      <c r="H2" s="20">
        <v>1.75</v>
      </c>
      <c r="I2" s="17">
        <f>IFERROR(H2*G2, 0)</f>
        <v>1470</v>
      </c>
      <c r="J2" s="17">
        <f>IFERROR(I2-G2, 0)</f>
        <v>630</v>
      </c>
      <c r="K2" s="1" t="s">
        <v>55</v>
      </c>
      <c r="L2" s="18">
        <f>L1+J2</f>
        <v>30630</v>
      </c>
    </row>
    <row r="3" spans="1:17" x14ac:dyDescent="0.25">
      <c r="A3" s="14">
        <v>45227</v>
      </c>
      <c r="B3" s="17">
        <f t="shared" ref="B3:B9" si="0">SUMIF(D$2:D$67,A3,J$2:J$67)</f>
        <v>2502.6</v>
      </c>
      <c r="C3" s="19">
        <f>B3/L$1</f>
        <v>8.3419999999999994E-2</v>
      </c>
      <c r="D3" s="14">
        <v>45226</v>
      </c>
      <c r="E3" s="1" t="s">
        <v>52</v>
      </c>
      <c r="F3" s="1" t="s">
        <v>51</v>
      </c>
      <c r="G3" s="17">
        <f t="shared" ref="G3:G66" si="1">IFERROR(VLOOKUP(F3,N$29:Q$37,4,FALSE),0)</f>
        <v>660</v>
      </c>
      <c r="H3" s="20">
        <v>2.25</v>
      </c>
      <c r="I3" s="17">
        <f t="shared" ref="I3:I66" si="2">IFERROR(H3*G3, 0)</f>
        <v>1485</v>
      </c>
      <c r="J3" s="17">
        <f t="shared" ref="J3:J66" si="3">IFERROR(I3-G3, 0)</f>
        <v>825</v>
      </c>
      <c r="K3" s="1" t="s">
        <v>56</v>
      </c>
      <c r="L3" s="18">
        <f t="shared" ref="L3:L66" si="4">L2+J3</f>
        <v>31455</v>
      </c>
    </row>
    <row r="4" spans="1:17" x14ac:dyDescent="0.25">
      <c r="A4" s="14">
        <v>45228</v>
      </c>
      <c r="B4" s="17">
        <f t="shared" si="0"/>
        <v>954.00000000000023</v>
      </c>
      <c r="C4" s="19">
        <f t="shared" ref="C4:C66" si="5">B4/L$1</f>
        <v>3.1800000000000009E-2</v>
      </c>
      <c r="D4" s="14">
        <v>45226</v>
      </c>
      <c r="E4" s="1" t="s">
        <v>53</v>
      </c>
      <c r="F4" s="1" t="s">
        <v>51</v>
      </c>
      <c r="G4" s="17">
        <f t="shared" si="1"/>
        <v>660</v>
      </c>
      <c r="H4" s="20">
        <v>2.2000000000000002</v>
      </c>
      <c r="I4" s="17">
        <f t="shared" si="2"/>
        <v>1452.0000000000002</v>
      </c>
      <c r="J4" s="17">
        <v>0</v>
      </c>
      <c r="K4" s="1" t="s">
        <v>57</v>
      </c>
      <c r="L4" s="18">
        <f t="shared" si="4"/>
        <v>31455</v>
      </c>
    </row>
    <row r="5" spans="1:17" x14ac:dyDescent="0.25">
      <c r="A5" s="14">
        <v>45229</v>
      </c>
      <c r="B5" s="17">
        <f t="shared" si="0"/>
        <v>1176.7999999999997</v>
      </c>
      <c r="C5" s="19">
        <f t="shared" si="5"/>
        <v>3.922666666666666E-2</v>
      </c>
      <c r="D5" s="14">
        <v>45227</v>
      </c>
      <c r="E5" s="1" t="s">
        <v>59</v>
      </c>
      <c r="F5" s="1" t="s">
        <v>49</v>
      </c>
      <c r="G5" s="17">
        <f t="shared" si="1"/>
        <v>1200</v>
      </c>
      <c r="H5" s="20">
        <v>1.87</v>
      </c>
      <c r="I5" s="17">
        <f t="shared" si="2"/>
        <v>2244</v>
      </c>
      <c r="J5" s="17">
        <f t="shared" si="3"/>
        <v>1044</v>
      </c>
      <c r="K5" s="1" t="s">
        <v>58</v>
      </c>
      <c r="L5" s="18">
        <f t="shared" si="4"/>
        <v>32499</v>
      </c>
    </row>
    <row r="6" spans="1:17" x14ac:dyDescent="0.25">
      <c r="A6" s="14">
        <v>45230</v>
      </c>
      <c r="B6" s="17">
        <f t="shared" si="0"/>
        <v>-540</v>
      </c>
      <c r="C6" s="19">
        <f t="shared" si="5"/>
        <v>-1.7999999999999999E-2</v>
      </c>
      <c r="D6" s="14">
        <v>45227</v>
      </c>
      <c r="E6" s="1" t="s">
        <v>61</v>
      </c>
      <c r="F6" s="1" t="s">
        <v>40</v>
      </c>
      <c r="G6" s="17">
        <f t="shared" si="1"/>
        <v>840</v>
      </c>
      <c r="H6" s="20">
        <v>1.75</v>
      </c>
      <c r="I6" s="17">
        <f t="shared" si="2"/>
        <v>1470</v>
      </c>
      <c r="J6" s="17">
        <f t="shared" si="3"/>
        <v>630</v>
      </c>
      <c r="K6" s="1" t="s">
        <v>62</v>
      </c>
      <c r="L6" s="18">
        <f t="shared" si="4"/>
        <v>33129</v>
      </c>
    </row>
    <row r="7" spans="1:17" x14ac:dyDescent="0.25">
      <c r="A7" s="14">
        <v>45231</v>
      </c>
      <c r="B7" s="17">
        <f t="shared" si="0"/>
        <v>-181.20000000000005</v>
      </c>
      <c r="C7" s="19">
        <f t="shared" si="5"/>
        <v>-6.0400000000000011E-3</v>
      </c>
      <c r="D7" s="14">
        <v>45227</v>
      </c>
      <c r="E7" s="1" t="s">
        <v>63</v>
      </c>
      <c r="F7" s="1" t="s">
        <v>40</v>
      </c>
      <c r="G7" s="17">
        <f t="shared" si="1"/>
        <v>840</v>
      </c>
      <c r="H7" s="20">
        <v>1.7</v>
      </c>
      <c r="I7" s="17">
        <f t="shared" si="2"/>
        <v>1428</v>
      </c>
      <c r="J7" s="17">
        <f>IFERROR((I7-G7)/2, 0)</f>
        <v>294</v>
      </c>
      <c r="K7" s="1" t="s">
        <v>64</v>
      </c>
      <c r="L7" s="18">
        <f t="shared" si="4"/>
        <v>33423</v>
      </c>
    </row>
    <row r="8" spans="1:17" x14ac:dyDescent="0.25">
      <c r="A8" s="14">
        <v>45232</v>
      </c>
      <c r="B8" s="17">
        <f t="shared" si="0"/>
        <v>0</v>
      </c>
      <c r="C8" s="19">
        <f t="shared" si="5"/>
        <v>0</v>
      </c>
      <c r="D8" s="14">
        <v>45227</v>
      </c>
      <c r="E8" s="1" t="s">
        <v>65</v>
      </c>
      <c r="F8" s="1" t="s">
        <v>51</v>
      </c>
      <c r="G8" s="17">
        <f t="shared" si="1"/>
        <v>660</v>
      </c>
      <c r="H8" s="20">
        <v>2.1</v>
      </c>
      <c r="I8" s="17">
        <f t="shared" si="2"/>
        <v>1386</v>
      </c>
      <c r="J8" s="17">
        <f t="shared" si="3"/>
        <v>726</v>
      </c>
      <c r="K8" s="1" t="s">
        <v>66</v>
      </c>
      <c r="L8" s="18">
        <f t="shared" si="4"/>
        <v>34149</v>
      </c>
    </row>
    <row r="9" spans="1:17" x14ac:dyDescent="0.25">
      <c r="A9" s="14">
        <v>45233</v>
      </c>
      <c r="B9" s="17">
        <f t="shared" si="0"/>
        <v>726.30000000000018</v>
      </c>
      <c r="C9" s="19">
        <f t="shared" si="5"/>
        <v>2.4210000000000006E-2</v>
      </c>
      <c r="D9" s="14">
        <v>45227</v>
      </c>
      <c r="E9" s="1" t="s">
        <v>67</v>
      </c>
      <c r="F9" s="1" t="s">
        <v>51</v>
      </c>
      <c r="G9" s="17">
        <f t="shared" si="1"/>
        <v>660</v>
      </c>
      <c r="H9" s="20">
        <v>2.2799999999999998</v>
      </c>
      <c r="I9" s="17">
        <f t="shared" si="2"/>
        <v>1504.8</v>
      </c>
      <c r="J9" s="17">
        <f t="shared" si="3"/>
        <v>844.8</v>
      </c>
      <c r="K9" s="1" t="s">
        <v>64</v>
      </c>
      <c r="L9" s="18">
        <f t="shared" si="4"/>
        <v>34993.800000000003</v>
      </c>
    </row>
    <row r="10" spans="1:17" x14ac:dyDescent="0.25">
      <c r="A10" s="14">
        <v>45234</v>
      </c>
      <c r="B10" s="17">
        <f>SUMIF(D$2:D$81,A10,J$2:J$81)</f>
        <v>3002.7</v>
      </c>
      <c r="C10" s="19">
        <f>B10/L$1</f>
        <v>0.10009</v>
      </c>
      <c r="D10" s="14">
        <v>45227</v>
      </c>
      <c r="E10" s="1" t="s">
        <v>68</v>
      </c>
      <c r="F10" s="1" t="s">
        <v>51</v>
      </c>
      <c r="G10" s="17">
        <f t="shared" si="1"/>
        <v>660</v>
      </c>
      <c r="H10" s="20">
        <v>2.5299999999999998</v>
      </c>
      <c r="I10" s="17">
        <v>0</v>
      </c>
      <c r="J10" s="17">
        <f t="shared" si="3"/>
        <v>-660</v>
      </c>
      <c r="K10" s="1" t="s">
        <v>58</v>
      </c>
      <c r="L10" s="18">
        <f t="shared" si="4"/>
        <v>34333.800000000003</v>
      </c>
    </row>
    <row r="11" spans="1:17" x14ac:dyDescent="0.25">
      <c r="A11" s="14">
        <v>45235</v>
      </c>
      <c r="B11" s="17">
        <f>SUMIF(D$2:D$98,A11,J$2:J$98)</f>
        <v>0</v>
      </c>
      <c r="C11" s="19">
        <f t="shared" si="5"/>
        <v>0</v>
      </c>
      <c r="D11" s="14">
        <v>45227</v>
      </c>
      <c r="E11" s="1" t="s">
        <v>69</v>
      </c>
      <c r="F11" s="1" t="s">
        <v>51</v>
      </c>
      <c r="G11" s="17">
        <f t="shared" si="1"/>
        <v>660</v>
      </c>
      <c r="H11" s="20">
        <v>2.85</v>
      </c>
      <c r="I11" s="17">
        <v>0</v>
      </c>
      <c r="J11" s="17">
        <f t="shared" si="3"/>
        <v>-660</v>
      </c>
      <c r="K11" s="1" t="s">
        <v>70</v>
      </c>
      <c r="L11" s="18">
        <f t="shared" si="4"/>
        <v>33673.800000000003</v>
      </c>
    </row>
    <row r="12" spans="1:17" x14ac:dyDescent="0.25">
      <c r="A12" s="14">
        <v>45236</v>
      </c>
      <c r="B12" s="17">
        <f t="shared" ref="B12:B75" si="6">SUMIF(D$2:D$98,A12,J$2:J$98)</f>
        <v>0</v>
      </c>
      <c r="C12" s="19">
        <f t="shared" si="5"/>
        <v>0</v>
      </c>
      <c r="D12" s="14">
        <v>45227</v>
      </c>
      <c r="E12" s="1" t="s">
        <v>71</v>
      </c>
      <c r="F12" s="1" t="s">
        <v>51</v>
      </c>
      <c r="G12" s="17">
        <f t="shared" si="1"/>
        <v>660</v>
      </c>
      <c r="H12" s="20">
        <v>2.85</v>
      </c>
      <c r="I12" s="17">
        <v>0</v>
      </c>
      <c r="J12" s="17">
        <f t="shared" si="3"/>
        <v>-660</v>
      </c>
      <c r="K12" s="1" t="s">
        <v>56</v>
      </c>
      <c r="L12" s="18">
        <f t="shared" si="4"/>
        <v>33013.800000000003</v>
      </c>
    </row>
    <row r="13" spans="1:17" x14ac:dyDescent="0.25">
      <c r="A13" s="14">
        <v>45237</v>
      </c>
      <c r="B13" s="17">
        <f t="shared" si="6"/>
        <v>0</v>
      </c>
      <c r="C13" s="19">
        <f t="shared" si="5"/>
        <v>0</v>
      </c>
      <c r="D13" s="14">
        <v>45227</v>
      </c>
      <c r="E13" s="1" t="s">
        <v>72</v>
      </c>
      <c r="F13" s="1" t="s">
        <v>51</v>
      </c>
      <c r="G13" s="17">
        <f t="shared" si="1"/>
        <v>660</v>
      </c>
      <c r="H13" s="20">
        <v>2.35</v>
      </c>
      <c r="I13" s="17">
        <v>0</v>
      </c>
      <c r="J13" s="17">
        <f t="shared" si="3"/>
        <v>-660</v>
      </c>
      <c r="K13" s="1" t="s">
        <v>73</v>
      </c>
      <c r="L13" s="18">
        <f t="shared" si="4"/>
        <v>32353.800000000003</v>
      </c>
    </row>
    <row r="14" spans="1:17" x14ac:dyDescent="0.25">
      <c r="A14" s="14">
        <v>45238</v>
      </c>
      <c r="B14" s="17">
        <f t="shared" si="6"/>
        <v>0</v>
      </c>
      <c r="C14" s="19">
        <f t="shared" si="5"/>
        <v>0</v>
      </c>
      <c r="D14" s="14">
        <v>45227</v>
      </c>
      <c r="E14" s="1" t="s">
        <v>74</v>
      </c>
      <c r="F14" s="1" t="s">
        <v>51</v>
      </c>
      <c r="G14" s="17">
        <f t="shared" si="1"/>
        <v>660</v>
      </c>
      <c r="H14" s="20">
        <v>2.13</v>
      </c>
      <c r="I14" s="17">
        <f t="shared" si="2"/>
        <v>1405.8</v>
      </c>
      <c r="J14" s="17">
        <f t="shared" si="3"/>
        <v>745.8</v>
      </c>
      <c r="K14" s="1" t="s">
        <v>73</v>
      </c>
      <c r="L14" s="18">
        <f t="shared" si="4"/>
        <v>33099.600000000006</v>
      </c>
    </row>
    <row r="15" spans="1:17" ht="15.75" thickBot="1" x14ac:dyDescent="0.3">
      <c r="A15" s="14">
        <v>45239</v>
      </c>
      <c r="B15" s="17">
        <f t="shared" si="6"/>
        <v>0</v>
      </c>
      <c r="C15" s="19">
        <f t="shared" si="5"/>
        <v>0</v>
      </c>
      <c r="D15" s="14">
        <v>45227</v>
      </c>
      <c r="E15" s="1" t="s">
        <v>75</v>
      </c>
      <c r="F15" s="1" t="s">
        <v>51</v>
      </c>
      <c r="G15" s="17">
        <f t="shared" si="1"/>
        <v>660</v>
      </c>
      <c r="H15" s="20">
        <v>2.2999999999999998</v>
      </c>
      <c r="I15" s="17">
        <f t="shared" si="2"/>
        <v>1517.9999999999998</v>
      </c>
      <c r="J15" s="17">
        <f t="shared" si="3"/>
        <v>857.99999999999977</v>
      </c>
      <c r="K15" s="1" t="s">
        <v>76</v>
      </c>
      <c r="L15" s="18">
        <f t="shared" si="4"/>
        <v>33957.600000000006</v>
      </c>
    </row>
    <row r="16" spans="1:17" ht="15.75" x14ac:dyDescent="0.25">
      <c r="A16" s="14">
        <v>45240</v>
      </c>
      <c r="B16" s="17">
        <f t="shared" si="6"/>
        <v>0</v>
      </c>
      <c r="C16" s="19">
        <f t="shared" si="5"/>
        <v>0</v>
      </c>
      <c r="D16" s="14">
        <v>45228</v>
      </c>
      <c r="E16" s="1" t="s">
        <v>77</v>
      </c>
      <c r="F16" s="1" t="s">
        <v>41</v>
      </c>
      <c r="G16" s="17">
        <f t="shared" si="1"/>
        <v>540</v>
      </c>
      <c r="H16" s="20">
        <v>1.75</v>
      </c>
      <c r="I16" s="17">
        <v>0</v>
      </c>
      <c r="J16" s="17">
        <f t="shared" si="3"/>
        <v>-540</v>
      </c>
      <c r="K16" s="1" t="s">
        <v>78</v>
      </c>
      <c r="L16" s="18">
        <f t="shared" si="4"/>
        <v>33417.600000000006</v>
      </c>
      <c r="N16" s="55" t="s">
        <v>42</v>
      </c>
      <c r="O16" s="56"/>
      <c r="P16" s="56"/>
      <c r="Q16" s="57"/>
    </row>
    <row r="17" spans="1:17" ht="15.75" x14ac:dyDescent="0.25">
      <c r="A17" s="14">
        <v>45241</v>
      </c>
      <c r="B17" s="17">
        <f t="shared" si="6"/>
        <v>0</v>
      </c>
      <c r="C17" s="19">
        <f t="shared" si="5"/>
        <v>0</v>
      </c>
      <c r="D17" s="14">
        <v>45228</v>
      </c>
      <c r="E17" s="1" t="s">
        <v>77</v>
      </c>
      <c r="F17" s="1" t="s">
        <v>51</v>
      </c>
      <c r="G17" s="17">
        <f t="shared" si="1"/>
        <v>660</v>
      </c>
      <c r="H17" s="20">
        <v>2.2000000000000002</v>
      </c>
      <c r="I17" s="17">
        <f t="shared" si="2"/>
        <v>1452.0000000000002</v>
      </c>
      <c r="J17" s="17">
        <f t="shared" si="3"/>
        <v>792.00000000000023</v>
      </c>
      <c r="K17" s="1" t="s">
        <v>78</v>
      </c>
      <c r="L17" s="18">
        <f t="shared" si="4"/>
        <v>34209.600000000006</v>
      </c>
      <c r="N17" s="37" t="s">
        <v>43</v>
      </c>
      <c r="O17" s="58"/>
      <c r="P17" s="59" t="s">
        <v>44</v>
      </c>
      <c r="Q17" s="39"/>
    </row>
    <row r="18" spans="1:17" ht="15.75" customHeight="1" x14ac:dyDescent="0.25">
      <c r="A18" s="14">
        <v>45242</v>
      </c>
      <c r="B18" s="17">
        <f t="shared" si="6"/>
        <v>0</v>
      </c>
      <c r="C18" s="19">
        <f t="shared" si="5"/>
        <v>0</v>
      </c>
      <c r="D18" s="14">
        <v>45228</v>
      </c>
      <c r="E18" s="1" t="s">
        <v>79</v>
      </c>
      <c r="F18" s="1" t="s">
        <v>51</v>
      </c>
      <c r="G18" s="17">
        <f t="shared" si="1"/>
        <v>660</v>
      </c>
      <c r="H18" s="20">
        <v>2.2000000000000002</v>
      </c>
      <c r="I18" s="17">
        <v>0</v>
      </c>
      <c r="J18" s="17">
        <v>0</v>
      </c>
      <c r="K18" s="1" t="s">
        <v>57</v>
      </c>
      <c r="L18" s="18">
        <f t="shared" si="4"/>
        <v>34209.600000000006</v>
      </c>
      <c r="N18" s="46">
        <f>painel!B19</f>
        <v>30000</v>
      </c>
      <c r="O18" s="60"/>
      <c r="P18" s="62">
        <f>N18+SUM(J:J)</f>
        <v>39096.199999999997</v>
      </c>
      <c r="Q18" s="48"/>
    </row>
    <row r="19" spans="1:17" ht="15" customHeight="1" x14ac:dyDescent="0.25">
      <c r="A19" s="14">
        <v>45243</v>
      </c>
      <c r="B19" s="17">
        <f t="shared" si="6"/>
        <v>0</v>
      </c>
      <c r="C19" s="19">
        <f t="shared" si="5"/>
        <v>0</v>
      </c>
      <c r="D19" s="14">
        <v>45228</v>
      </c>
      <c r="E19" s="1" t="s">
        <v>80</v>
      </c>
      <c r="F19" s="1" t="s">
        <v>51</v>
      </c>
      <c r="G19" s="17">
        <f t="shared" si="1"/>
        <v>660</v>
      </c>
      <c r="H19" s="20">
        <v>2.2000000000000002</v>
      </c>
      <c r="I19" s="17">
        <v>0</v>
      </c>
      <c r="J19" s="17">
        <v>0</v>
      </c>
      <c r="K19" s="1" t="s">
        <v>57</v>
      </c>
      <c r="L19" s="18">
        <f t="shared" si="4"/>
        <v>34209.600000000006</v>
      </c>
      <c r="N19" s="52"/>
      <c r="O19" s="61"/>
      <c r="P19" s="63"/>
      <c r="Q19" s="54"/>
    </row>
    <row r="20" spans="1:17" ht="15.75" customHeight="1" x14ac:dyDescent="0.25">
      <c r="A20" s="14">
        <v>45244</v>
      </c>
      <c r="B20" s="17">
        <f t="shared" si="6"/>
        <v>0</v>
      </c>
      <c r="C20" s="19">
        <f t="shared" si="5"/>
        <v>0</v>
      </c>
      <c r="D20" s="14">
        <v>45228</v>
      </c>
      <c r="E20" s="1" t="s">
        <v>81</v>
      </c>
      <c r="F20" s="1" t="s">
        <v>60</v>
      </c>
      <c r="G20" s="17">
        <f t="shared" si="1"/>
        <v>540</v>
      </c>
      <c r="H20" s="20">
        <v>1.75</v>
      </c>
      <c r="I20" s="17">
        <f t="shared" si="2"/>
        <v>945</v>
      </c>
      <c r="J20" s="17">
        <f t="shared" si="3"/>
        <v>405</v>
      </c>
      <c r="K20" s="1" t="s">
        <v>56</v>
      </c>
      <c r="L20" s="18">
        <f t="shared" si="4"/>
        <v>34614.600000000006</v>
      </c>
      <c r="N20" s="37" t="s">
        <v>45</v>
      </c>
      <c r="O20" s="38"/>
      <c r="P20" s="38"/>
      <c r="Q20" s="39"/>
    </row>
    <row r="21" spans="1:17" ht="15.75" customHeight="1" x14ac:dyDescent="0.25">
      <c r="A21" s="14">
        <v>45245</v>
      </c>
      <c r="B21" s="17">
        <f t="shared" si="6"/>
        <v>0</v>
      </c>
      <c r="C21" s="19">
        <f t="shared" si="5"/>
        <v>0</v>
      </c>
      <c r="D21" s="14">
        <v>45228</v>
      </c>
      <c r="E21" s="1" t="s">
        <v>82</v>
      </c>
      <c r="F21" s="1" t="s">
        <v>60</v>
      </c>
      <c r="G21" s="17">
        <f t="shared" si="1"/>
        <v>540</v>
      </c>
      <c r="H21" s="20">
        <v>1.65</v>
      </c>
      <c r="I21" s="17">
        <f t="shared" si="2"/>
        <v>891</v>
      </c>
      <c r="J21" s="17">
        <f t="shared" si="3"/>
        <v>351</v>
      </c>
      <c r="K21" s="1" t="s">
        <v>83</v>
      </c>
      <c r="L21" s="18">
        <f t="shared" si="4"/>
        <v>34965.600000000006</v>
      </c>
      <c r="N21" s="46">
        <f>SUM(P18-N18)</f>
        <v>9096.1999999999971</v>
      </c>
      <c r="O21" s="47"/>
      <c r="P21" s="47"/>
      <c r="Q21" s="48"/>
    </row>
    <row r="22" spans="1:17" ht="15.75" customHeight="1" x14ac:dyDescent="0.25">
      <c r="A22" s="14">
        <v>45246</v>
      </c>
      <c r="B22" s="17">
        <f t="shared" si="6"/>
        <v>0</v>
      </c>
      <c r="C22" s="19">
        <f t="shared" si="5"/>
        <v>0</v>
      </c>
      <c r="D22" s="14">
        <v>45228</v>
      </c>
      <c r="E22" s="1" t="s">
        <v>84</v>
      </c>
      <c r="F22" s="1" t="s">
        <v>60</v>
      </c>
      <c r="G22" s="17">
        <f t="shared" si="1"/>
        <v>540</v>
      </c>
      <c r="H22" s="20">
        <v>1.9</v>
      </c>
      <c r="I22" s="17">
        <f t="shared" si="2"/>
        <v>1026</v>
      </c>
      <c r="J22" s="17">
        <f t="shared" si="3"/>
        <v>486</v>
      </c>
      <c r="K22" s="1" t="s">
        <v>85</v>
      </c>
      <c r="L22" s="18">
        <f t="shared" si="4"/>
        <v>35451.600000000006</v>
      </c>
      <c r="N22" s="49"/>
      <c r="O22" s="50"/>
      <c r="P22" s="50"/>
      <c r="Q22" s="51"/>
    </row>
    <row r="23" spans="1:17" ht="15" customHeight="1" x14ac:dyDescent="0.25">
      <c r="A23" s="14">
        <v>45247</v>
      </c>
      <c r="B23" s="17">
        <f t="shared" si="6"/>
        <v>0</v>
      </c>
      <c r="C23" s="19">
        <f t="shared" si="5"/>
        <v>0</v>
      </c>
      <c r="D23" s="14">
        <v>45228</v>
      </c>
      <c r="E23" s="1" t="s">
        <v>86</v>
      </c>
      <c r="F23" s="1" t="s">
        <v>60</v>
      </c>
      <c r="G23" s="17">
        <f t="shared" si="1"/>
        <v>540</v>
      </c>
      <c r="H23" s="20">
        <v>2.02</v>
      </c>
      <c r="I23" s="17">
        <v>0</v>
      </c>
      <c r="J23" s="17">
        <f t="shared" si="3"/>
        <v>-540</v>
      </c>
      <c r="K23" s="1" t="s">
        <v>85</v>
      </c>
      <c r="L23" s="18">
        <f t="shared" si="4"/>
        <v>34911.600000000006</v>
      </c>
      <c r="N23" s="52"/>
      <c r="O23" s="53"/>
      <c r="P23" s="53"/>
      <c r="Q23" s="54"/>
    </row>
    <row r="24" spans="1:17" ht="15" customHeight="1" x14ac:dyDescent="0.25">
      <c r="A24" s="14">
        <v>45248</v>
      </c>
      <c r="B24" s="17">
        <f t="shared" si="6"/>
        <v>0</v>
      </c>
      <c r="C24" s="19">
        <f t="shared" si="5"/>
        <v>0</v>
      </c>
      <c r="D24" s="14">
        <v>45229</v>
      </c>
      <c r="E24" s="1" t="s">
        <v>87</v>
      </c>
      <c r="F24" s="1" t="s">
        <v>60</v>
      </c>
      <c r="G24" s="17">
        <f t="shared" si="1"/>
        <v>540</v>
      </c>
      <c r="H24" s="20">
        <v>1.85</v>
      </c>
      <c r="I24" s="17">
        <f t="shared" si="2"/>
        <v>999</v>
      </c>
      <c r="J24" s="17">
        <f t="shared" si="3"/>
        <v>459</v>
      </c>
      <c r="K24" s="1" t="s">
        <v>76</v>
      </c>
      <c r="L24" s="18">
        <f t="shared" si="4"/>
        <v>35370.600000000006</v>
      </c>
      <c r="N24" s="37" t="s">
        <v>38</v>
      </c>
      <c r="O24" s="38"/>
      <c r="P24" s="38"/>
      <c r="Q24" s="39"/>
    </row>
    <row r="25" spans="1:17" ht="15.75" x14ac:dyDescent="0.25">
      <c r="A25" s="14">
        <v>45249</v>
      </c>
      <c r="B25" s="17">
        <f t="shared" si="6"/>
        <v>0</v>
      </c>
      <c r="C25" s="19">
        <f t="shared" si="5"/>
        <v>0</v>
      </c>
      <c r="D25" s="14">
        <v>45229</v>
      </c>
      <c r="E25" s="1" t="s">
        <v>88</v>
      </c>
      <c r="F25" s="1" t="s">
        <v>60</v>
      </c>
      <c r="G25" s="17">
        <f t="shared" si="1"/>
        <v>540</v>
      </c>
      <c r="H25" s="20">
        <v>1.9</v>
      </c>
      <c r="I25" s="17">
        <v>0</v>
      </c>
      <c r="J25" s="17">
        <f>-49</f>
        <v>-49</v>
      </c>
      <c r="K25" s="1" t="s">
        <v>76</v>
      </c>
      <c r="L25" s="18">
        <f t="shared" si="4"/>
        <v>35321.600000000006</v>
      </c>
      <c r="N25" s="37" t="s">
        <v>42</v>
      </c>
      <c r="O25" s="38"/>
      <c r="P25" s="38"/>
      <c r="Q25" s="39"/>
    </row>
    <row r="26" spans="1:17" ht="15" customHeight="1" x14ac:dyDescent="0.25">
      <c r="A26" s="14">
        <v>45250</v>
      </c>
      <c r="B26" s="17">
        <f t="shared" si="6"/>
        <v>0</v>
      </c>
      <c r="C26" s="19">
        <f t="shared" si="5"/>
        <v>0</v>
      </c>
      <c r="D26" s="14">
        <v>45229</v>
      </c>
      <c r="E26" s="1" t="s">
        <v>89</v>
      </c>
      <c r="F26" s="1" t="s">
        <v>60</v>
      </c>
      <c r="G26" s="17">
        <f t="shared" si="1"/>
        <v>540</v>
      </c>
      <c r="H26" s="20">
        <v>1.92</v>
      </c>
      <c r="I26" s="17">
        <f t="shared" si="2"/>
        <v>1036.8</v>
      </c>
      <c r="J26" s="17">
        <f t="shared" si="3"/>
        <v>496.79999999999995</v>
      </c>
      <c r="K26" s="1" t="s">
        <v>90</v>
      </c>
      <c r="L26" s="18">
        <f t="shared" si="4"/>
        <v>35818.400000000009</v>
      </c>
      <c r="N26" s="40">
        <f>IFERROR(N21/N18, 0)</f>
        <v>0.30320666666666657</v>
      </c>
      <c r="O26" s="41"/>
      <c r="P26" s="41"/>
      <c r="Q26" s="42"/>
    </row>
    <row r="27" spans="1:17" ht="15" customHeight="1" thickBot="1" x14ac:dyDescent="0.3">
      <c r="A27" s="14">
        <v>45251</v>
      </c>
      <c r="B27" s="17">
        <f t="shared" si="6"/>
        <v>0</v>
      </c>
      <c r="C27" s="19">
        <f t="shared" si="5"/>
        <v>0</v>
      </c>
      <c r="D27" s="14">
        <v>45229</v>
      </c>
      <c r="E27" s="1" t="s">
        <v>91</v>
      </c>
      <c r="F27" s="1" t="s">
        <v>60</v>
      </c>
      <c r="G27" s="17">
        <f t="shared" si="1"/>
        <v>540</v>
      </c>
      <c r="H27" s="20">
        <v>1.84</v>
      </c>
      <c r="I27" s="17">
        <f t="shared" si="2"/>
        <v>993.6</v>
      </c>
      <c r="J27" s="17">
        <f>IFERROR((I27-G27)/2, 0)</f>
        <v>226.8</v>
      </c>
      <c r="K27" s="1" t="s">
        <v>90</v>
      </c>
      <c r="L27" s="18">
        <f t="shared" si="4"/>
        <v>36045.200000000012</v>
      </c>
      <c r="N27" s="43"/>
      <c r="O27" s="44"/>
      <c r="P27" s="44"/>
      <c r="Q27" s="45"/>
    </row>
    <row r="28" spans="1:17" ht="15" customHeight="1" x14ac:dyDescent="0.25">
      <c r="A28" s="14">
        <v>45252</v>
      </c>
      <c r="B28" s="17">
        <f t="shared" si="6"/>
        <v>0</v>
      </c>
      <c r="C28" s="19">
        <f t="shared" si="5"/>
        <v>0</v>
      </c>
      <c r="D28" s="14">
        <v>45229</v>
      </c>
      <c r="E28" s="1" t="s">
        <v>92</v>
      </c>
      <c r="F28" s="1" t="s">
        <v>60</v>
      </c>
      <c r="G28" s="17">
        <f t="shared" si="1"/>
        <v>540</v>
      </c>
      <c r="H28" s="20">
        <v>1.98</v>
      </c>
      <c r="I28" s="17">
        <v>0</v>
      </c>
      <c r="J28" s="17">
        <f t="shared" si="3"/>
        <v>-540</v>
      </c>
      <c r="K28" s="1" t="s">
        <v>90</v>
      </c>
      <c r="L28" s="18">
        <f t="shared" si="4"/>
        <v>35505.200000000012</v>
      </c>
      <c r="N28" s="22"/>
      <c r="O28" s="21"/>
      <c r="P28" s="21"/>
      <c r="Q28" s="21"/>
    </row>
    <row r="29" spans="1:17" ht="15.75" x14ac:dyDescent="0.25">
      <c r="A29" s="14">
        <v>45253</v>
      </c>
      <c r="B29" s="17">
        <f t="shared" si="6"/>
        <v>0</v>
      </c>
      <c r="C29" s="19">
        <f t="shared" si="5"/>
        <v>0</v>
      </c>
      <c r="D29" s="14">
        <v>45229</v>
      </c>
      <c r="E29" s="1" t="s">
        <v>93</v>
      </c>
      <c r="F29" s="1" t="s">
        <v>60</v>
      </c>
      <c r="G29" s="17">
        <f t="shared" si="1"/>
        <v>540</v>
      </c>
      <c r="H29" s="20">
        <v>1.8</v>
      </c>
      <c r="I29" s="17">
        <v>0</v>
      </c>
      <c r="J29" s="17">
        <f t="shared" si="3"/>
        <v>-540</v>
      </c>
      <c r="K29" s="1" t="s">
        <v>73</v>
      </c>
      <c r="L29" s="18">
        <f t="shared" si="4"/>
        <v>34965.200000000012</v>
      </c>
      <c r="N29" s="33" t="s">
        <v>50</v>
      </c>
      <c r="O29" s="36"/>
      <c r="P29" s="36"/>
      <c r="Q29" s="34"/>
    </row>
    <row r="30" spans="1:17" ht="15.75" x14ac:dyDescent="0.25">
      <c r="A30" s="14">
        <v>45254</v>
      </c>
      <c r="B30" s="17">
        <f t="shared" si="6"/>
        <v>0</v>
      </c>
      <c r="C30" s="19">
        <f t="shared" si="5"/>
        <v>0</v>
      </c>
      <c r="D30" s="14">
        <v>45229</v>
      </c>
      <c r="E30" s="1" t="s">
        <v>94</v>
      </c>
      <c r="F30" s="1" t="s">
        <v>60</v>
      </c>
      <c r="G30" s="17">
        <f t="shared" si="1"/>
        <v>540</v>
      </c>
      <c r="H30" s="20">
        <v>1.91</v>
      </c>
      <c r="I30" s="17">
        <f t="shared" si="2"/>
        <v>1031.3999999999999</v>
      </c>
      <c r="J30" s="17">
        <f>IFERROR((I30-G30)/2, 0)</f>
        <v>245.69999999999993</v>
      </c>
      <c r="K30" s="1" t="s">
        <v>83</v>
      </c>
      <c r="L30" s="18">
        <f t="shared" si="4"/>
        <v>35210.900000000009</v>
      </c>
      <c r="N30" s="33" t="s">
        <v>46</v>
      </c>
      <c r="O30" s="34"/>
      <c r="P30" s="23" t="s">
        <v>37</v>
      </c>
      <c r="Q30" s="24" t="s">
        <v>47</v>
      </c>
    </row>
    <row r="31" spans="1:17" ht="15.75" x14ac:dyDescent="0.25">
      <c r="A31" s="14">
        <v>45255</v>
      </c>
      <c r="B31" s="17">
        <f t="shared" si="6"/>
        <v>0</v>
      </c>
      <c r="C31" s="19">
        <f t="shared" si="5"/>
        <v>0</v>
      </c>
      <c r="D31" s="14">
        <v>45229</v>
      </c>
      <c r="E31" s="1" t="s">
        <v>95</v>
      </c>
      <c r="F31" s="1" t="s">
        <v>60</v>
      </c>
      <c r="G31" s="17">
        <f t="shared" si="1"/>
        <v>540</v>
      </c>
      <c r="H31" s="20">
        <v>1.8</v>
      </c>
      <c r="I31" s="17">
        <f t="shared" si="2"/>
        <v>972</v>
      </c>
      <c r="J31" s="17">
        <f t="shared" si="3"/>
        <v>432</v>
      </c>
      <c r="K31" s="1" t="s">
        <v>56</v>
      </c>
      <c r="L31" s="18">
        <f t="shared" si="4"/>
        <v>35642.900000000009</v>
      </c>
      <c r="N31" s="31" t="s">
        <v>33</v>
      </c>
      <c r="O31" s="32"/>
      <c r="P31" s="25">
        <v>4</v>
      </c>
      <c r="Q31" s="26">
        <f t="shared" ref="Q31:Q37" si="7">P31*N$18/100</f>
        <v>1200</v>
      </c>
    </row>
    <row r="32" spans="1:17" ht="15.75" x14ac:dyDescent="0.25">
      <c r="A32" s="14">
        <v>45256</v>
      </c>
      <c r="B32" s="17">
        <f t="shared" si="6"/>
        <v>0</v>
      </c>
      <c r="C32" s="19">
        <f t="shared" si="5"/>
        <v>0</v>
      </c>
      <c r="D32" s="14">
        <v>45229</v>
      </c>
      <c r="E32" s="1" t="s">
        <v>96</v>
      </c>
      <c r="F32" s="1" t="s">
        <v>60</v>
      </c>
      <c r="G32" s="17">
        <f t="shared" si="1"/>
        <v>540</v>
      </c>
      <c r="H32" s="20">
        <v>1.85</v>
      </c>
      <c r="I32" s="17">
        <f t="shared" si="2"/>
        <v>999</v>
      </c>
      <c r="J32" s="17">
        <f>IFERROR((I32-G32)/2, 0)</f>
        <v>229.5</v>
      </c>
      <c r="K32" s="1" t="s">
        <v>64</v>
      </c>
      <c r="L32" s="18">
        <f t="shared" si="4"/>
        <v>35872.400000000009</v>
      </c>
      <c r="N32" s="31" t="s">
        <v>48</v>
      </c>
      <c r="O32" s="32"/>
      <c r="P32" s="25">
        <v>4</v>
      </c>
      <c r="Q32" s="26">
        <f t="shared" si="7"/>
        <v>1200</v>
      </c>
    </row>
    <row r="33" spans="1:17" ht="15.75" x14ac:dyDescent="0.25">
      <c r="A33" s="14">
        <v>45257</v>
      </c>
      <c r="B33" s="17">
        <f t="shared" si="6"/>
        <v>0</v>
      </c>
      <c r="C33" s="19">
        <f t="shared" si="5"/>
        <v>0</v>
      </c>
      <c r="D33" s="14">
        <v>45229</v>
      </c>
      <c r="E33" s="1" t="s">
        <v>97</v>
      </c>
      <c r="F33" s="1" t="s">
        <v>60</v>
      </c>
      <c r="G33" s="17">
        <f t="shared" si="1"/>
        <v>540</v>
      </c>
      <c r="H33" s="20">
        <v>1.8</v>
      </c>
      <c r="I33" s="17">
        <f t="shared" si="2"/>
        <v>972</v>
      </c>
      <c r="J33" s="17">
        <f>IFERROR((I33-G33)/2, 0)</f>
        <v>216</v>
      </c>
      <c r="K33" s="1" t="s">
        <v>98</v>
      </c>
      <c r="L33" s="18">
        <f t="shared" si="4"/>
        <v>36088.400000000009</v>
      </c>
      <c r="N33" s="31" t="s">
        <v>49</v>
      </c>
      <c r="O33" s="32"/>
      <c r="P33" s="25">
        <v>4</v>
      </c>
      <c r="Q33" s="26">
        <f t="shared" si="7"/>
        <v>1200</v>
      </c>
    </row>
    <row r="34" spans="1:17" ht="15.75" x14ac:dyDescent="0.25">
      <c r="A34" s="14">
        <v>45258</v>
      </c>
      <c r="B34" s="17">
        <f t="shared" si="6"/>
        <v>0</v>
      </c>
      <c r="C34" s="19">
        <f t="shared" si="5"/>
        <v>0</v>
      </c>
      <c r="D34" s="14">
        <v>45230</v>
      </c>
      <c r="E34" s="1" t="s">
        <v>99</v>
      </c>
      <c r="F34" s="1" t="s">
        <v>60</v>
      </c>
      <c r="G34" s="17">
        <f t="shared" si="1"/>
        <v>540</v>
      </c>
      <c r="H34" s="20">
        <v>2.85</v>
      </c>
      <c r="I34" s="17">
        <f t="shared" si="2"/>
        <v>1539</v>
      </c>
      <c r="J34" s="17">
        <v>0</v>
      </c>
      <c r="K34" s="1" t="s">
        <v>100</v>
      </c>
      <c r="L34" s="18">
        <f t="shared" si="4"/>
        <v>36088.400000000009</v>
      </c>
      <c r="N34" s="31" t="s">
        <v>41</v>
      </c>
      <c r="O34" s="32"/>
      <c r="P34" s="25">
        <v>1.8</v>
      </c>
      <c r="Q34" s="26">
        <f t="shared" si="7"/>
        <v>540</v>
      </c>
    </row>
    <row r="35" spans="1:17" ht="15.75" x14ac:dyDescent="0.25">
      <c r="A35" s="14">
        <v>45259</v>
      </c>
      <c r="B35" s="17">
        <f t="shared" si="6"/>
        <v>0</v>
      </c>
      <c r="C35" s="19">
        <f t="shared" si="5"/>
        <v>0</v>
      </c>
      <c r="D35" s="14">
        <v>45230</v>
      </c>
      <c r="E35" s="1" t="s">
        <v>101</v>
      </c>
      <c r="F35" s="1" t="s">
        <v>60</v>
      </c>
      <c r="G35" s="17">
        <f t="shared" si="1"/>
        <v>540</v>
      </c>
      <c r="H35" s="20">
        <v>1.8</v>
      </c>
      <c r="I35" s="17">
        <v>0</v>
      </c>
      <c r="J35" s="17">
        <v>0</v>
      </c>
      <c r="K35" s="1" t="s">
        <v>103</v>
      </c>
      <c r="L35" s="18">
        <f t="shared" si="4"/>
        <v>36088.400000000009</v>
      </c>
      <c r="N35" s="31" t="s">
        <v>40</v>
      </c>
      <c r="O35" s="32"/>
      <c r="P35" s="25">
        <v>2.8</v>
      </c>
      <c r="Q35" s="26">
        <f t="shared" si="7"/>
        <v>840</v>
      </c>
    </row>
    <row r="36" spans="1:17" ht="15.75" x14ac:dyDescent="0.25">
      <c r="A36" s="15">
        <v>45260</v>
      </c>
      <c r="B36" s="17">
        <f t="shared" si="6"/>
        <v>0</v>
      </c>
      <c r="C36" s="19">
        <f t="shared" si="5"/>
        <v>0</v>
      </c>
      <c r="D36" s="14">
        <v>45230</v>
      </c>
      <c r="E36" s="1" t="s">
        <v>102</v>
      </c>
      <c r="F36" s="1" t="s">
        <v>60</v>
      </c>
      <c r="G36" s="17">
        <f t="shared" si="1"/>
        <v>540</v>
      </c>
      <c r="H36" s="20">
        <v>1.8</v>
      </c>
      <c r="I36" s="17">
        <f t="shared" si="2"/>
        <v>972</v>
      </c>
      <c r="J36" s="17">
        <v>0</v>
      </c>
      <c r="K36" s="1" t="s">
        <v>103</v>
      </c>
      <c r="L36" s="27">
        <f t="shared" si="4"/>
        <v>36088.400000000009</v>
      </c>
      <c r="N36" s="31" t="s">
        <v>51</v>
      </c>
      <c r="O36" s="35"/>
      <c r="P36" s="25">
        <v>2.2000000000000002</v>
      </c>
      <c r="Q36" s="26">
        <f t="shared" si="7"/>
        <v>660</v>
      </c>
    </row>
    <row r="37" spans="1:17" ht="15.75" x14ac:dyDescent="0.25">
      <c r="A37" s="14">
        <v>45261</v>
      </c>
      <c r="B37" s="17">
        <f t="shared" si="6"/>
        <v>0</v>
      </c>
      <c r="C37" s="19">
        <f t="shared" si="5"/>
        <v>0</v>
      </c>
      <c r="D37" s="14">
        <v>45230</v>
      </c>
      <c r="E37" s="1" t="s">
        <v>104</v>
      </c>
      <c r="F37" s="1" t="s">
        <v>41</v>
      </c>
      <c r="G37" s="17">
        <f t="shared" si="1"/>
        <v>540</v>
      </c>
      <c r="H37" s="20">
        <v>1.9</v>
      </c>
      <c r="I37" s="17">
        <v>0</v>
      </c>
      <c r="J37" s="17">
        <f t="shared" si="3"/>
        <v>-540</v>
      </c>
      <c r="K37" s="1" t="s">
        <v>58</v>
      </c>
      <c r="L37" s="18">
        <f>L36+J37</f>
        <v>35548.400000000009</v>
      </c>
      <c r="N37" s="30" t="s">
        <v>60</v>
      </c>
      <c r="O37" s="30"/>
      <c r="P37" s="25">
        <v>1.8</v>
      </c>
      <c r="Q37" s="26">
        <f t="shared" si="7"/>
        <v>540</v>
      </c>
    </row>
    <row r="38" spans="1:17" ht="15.75" x14ac:dyDescent="0.25">
      <c r="A38" s="14">
        <v>45262</v>
      </c>
      <c r="B38" s="17">
        <f t="shared" si="6"/>
        <v>0</v>
      </c>
      <c r="C38" s="19">
        <f t="shared" si="5"/>
        <v>0</v>
      </c>
      <c r="D38" s="14">
        <v>45230</v>
      </c>
      <c r="E38" s="1" t="s">
        <v>105</v>
      </c>
      <c r="F38" s="1" t="s">
        <v>60</v>
      </c>
      <c r="G38" s="17">
        <f t="shared" si="1"/>
        <v>540</v>
      </c>
      <c r="H38" s="20">
        <v>1.89</v>
      </c>
      <c r="I38" s="17">
        <v>0</v>
      </c>
      <c r="J38" s="17">
        <v>0</v>
      </c>
      <c r="K38" s="1" t="s">
        <v>103</v>
      </c>
      <c r="L38" s="18">
        <f t="shared" si="4"/>
        <v>35548.400000000009</v>
      </c>
      <c r="N38" s="64"/>
      <c r="O38" s="65"/>
      <c r="P38" s="65"/>
      <c r="Q38" s="66"/>
    </row>
    <row r="39" spans="1:17" ht="15.75" x14ac:dyDescent="0.25">
      <c r="A39" s="14">
        <v>45263</v>
      </c>
      <c r="B39" s="17">
        <f t="shared" si="6"/>
        <v>0</v>
      </c>
      <c r="C39" s="19">
        <f t="shared" si="5"/>
        <v>0</v>
      </c>
      <c r="D39" s="14">
        <v>45231</v>
      </c>
      <c r="E39" s="1" t="s">
        <v>106</v>
      </c>
      <c r="F39" s="1" t="s">
        <v>40</v>
      </c>
      <c r="G39" s="17">
        <f t="shared" si="1"/>
        <v>840</v>
      </c>
      <c r="H39" s="20">
        <v>1.67</v>
      </c>
      <c r="I39" s="17">
        <v>0</v>
      </c>
      <c r="J39" s="17">
        <f t="shared" si="3"/>
        <v>-840</v>
      </c>
      <c r="K39" s="1" t="s">
        <v>85</v>
      </c>
      <c r="L39" s="18">
        <f t="shared" si="4"/>
        <v>34708.400000000009</v>
      </c>
      <c r="N39" s="37"/>
      <c r="O39" s="58"/>
      <c r="P39" s="59"/>
      <c r="Q39" s="39"/>
    </row>
    <row r="40" spans="1:17" x14ac:dyDescent="0.25">
      <c r="A40" s="14">
        <v>45264</v>
      </c>
      <c r="B40" s="17">
        <f t="shared" si="6"/>
        <v>0</v>
      </c>
      <c r="C40" s="19">
        <f t="shared" si="5"/>
        <v>0</v>
      </c>
      <c r="D40" s="14">
        <v>45231</v>
      </c>
      <c r="E40" s="1" t="s">
        <v>107</v>
      </c>
      <c r="F40" s="1" t="s">
        <v>60</v>
      </c>
      <c r="G40" s="17">
        <f t="shared" si="1"/>
        <v>540</v>
      </c>
      <c r="H40" s="20">
        <v>1.9</v>
      </c>
      <c r="I40" s="17">
        <v>0</v>
      </c>
      <c r="J40" s="17">
        <f t="shared" si="3"/>
        <v>-540</v>
      </c>
      <c r="K40" s="1" t="s">
        <v>85</v>
      </c>
      <c r="L40" s="18">
        <f t="shared" si="4"/>
        <v>34168.400000000009</v>
      </c>
      <c r="N40" s="46"/>
      <c r="O40" s="60"/>
      <c r="P40" s="62"/>
      <c r="Q40" s="48"/>
    </row>
    <row r="41" spans="1:17" x14ac:dyDescent="0.25">
      <c r="A41" s="14">
        <v>45265</v>
      </c>
      <c r="B41" s="17">
        <f t="shared" si="6"/>
        <v>0</v>
      </c>
      <c r="C41" s="19">
        <f t="shared" si="5"/>
        <v>0</v>
      </c>
      <c r="D41" s="14">
        <v>45231</v>
      </c>
      <c r="E41" s="1" t="s">
        <v>108</v>
      </c>
      <c r="F41" s="1" t="s">
        <v>60</v>
      </c>
      <c r="G41" s="17">
        <f t="shared" si="1"/>
        <v>540</v>
      </c>
      <c r="H41" s="20">
        <v>1.92</v>
      </c>
      <c r="I41" s="17">
        <f t="shared" si="2"/>
        <v>1036.8</v>
      </c>
      <c r="J41" s="17">
        <f t="shared" si="3"/>
        <v>496.79999999999995</v>
      </c>
      <c r="K41" s="1" t="s">
        <v>98</v>
      </c>
      <c r="L41" s="18">
        <f t="shared" si="4"/>
        <v>34665.200000000012</v>
      </c>
      <c r="N41" s="52"/>
      <c r="O41" s="61"/>
      <c r="P41" s="63"/>
      <c r="Q41" s="54"/>
    </row>
    <row r="42" spans="1:17" ht="15.75" x14ac:dyDescent="0.25">
      <c r="A42" s="14">
        <v>45266</v>
      </c>
      <c r="B42" s="17">
        <f t="shared" si="6"/>
        <v>0</v>
      </c>
      <c r="C42" s="19">
        <f t="shared" si="5"/>
        <v>0</v>
      </c>
      <c r="D42" s="14">
        <v>45231</v>
      </c>
      <c r="E42" s="1" t="s">
        <v>109</v>
      </c>
      <c r="F42" s="1" t="s">
        <v>60</v>
      </c>
      <c r="G42" s="17">
        <f t="shared" si="1"/>
        <v>540</v>
      </c>
      <c r="H42" s="20">
        <v>1.82</v>
      </c>
      <c r="I42" s="17">
        <f t="shared" si="2"/>
        <v>982.80000000000007</v>
      </c>
      <c r="J42" s="17">
        <v>0</v>
      </c>
      <c r="K42" s="1" t="s">
        <v>85</v>
      </c>
      <c r="L42" s="18">
        <f t="shared" si="4"/>
        <v>34665.200000000012</v>
      </c>
      <c r="N42" s="37"/>
      <c r="O42" s="38"/>
      <c r="P42" s="38"/>
      <c r="Q42" s="39"/>
    </row>
    <row r="43" spans="1:17" x14ac:dyDescent="0.25">
      <c r="A43" s="14">
        <v>45267</v>
      </c>
      <c r="B43" s="17">
        <f t="shared" si="6"/>
        <v>0</v>
      </c>
      <c r="C43" s="19">
        <f t="shared" si="5"/>
        <v>0</v>
      </c>
      <c r="D43" s="14">
        <v>45231</v>
      </c>
      <c r="E43" s="1" t="s">
        <v>110</v>
      </c>
      <c r="F43" s="1" t="s">
        <v>60</v>
      </c>
      <c r="G43" s="17">
        <f t="shared" si="1"/>
        <v>540</v>
      </c>
      <c r="H43" s="20">
        <v>2.2999999999999998</v>
      </c>
      <c r="I43" s="17">
        <f t="shared" si="2"/>
        <v>1242</v>
      </c>
      <c r="J43" s="17">
        <f t="shared" si="3"/>
        <v>702</v>
      </c>
      <c r="K43" s="1" t="s">
        <v>85</v>
      </c>
      <c r="L43" s="18">
        <f t="shared" si="4"/>
        <v>35367.200000000012</v>
      </c>
      <c r="N43" s="46"/>
      <c r="O43" s="47"/>
      <c r="P43" s="47"/>
      <c r="Q43" s="48"/>
    </row>
    <row r="44" spans="1:17" x14ac:dyDescent="0.25">
      <c r="A44" s="14">
        <v>45268</v>
      </c>
      <c r="B44" s="17">
        <f t="shared" si="6"/>
        <v>0</v>
      </c>
      <c r="C44" s="19">
        <f t="shared" si="5"/>
        <v>0</v>
      </c>
      <c r="D44" s="14">
        <v>45233</v>
      </c>
      <c r="E44" s="1" t="s">
        <v>112</v>
      </c>
      <c r="F44" s="1" t="s">
        <v>60</v>
      </c>
      <c r="G44" s="17">
        <f t="shared" si="1"/>
        <v>540</v>
      </c>
      <c r="H44" s="20">
        <v>1.75</v>
      </c>
      <c r="I44" s="17">
        <f t="shared" si="2"/>
        <v>945</v>
      </c>
      <c r="J44" s="17">
        <v>0</v>
      </c>
      <c r="K44" s="1" t="s">
        <v>111</v>
      </c>
      <c r="L44" s="18">
        <f t="shared" si="4"/>
        <v>35367.200000000012</v>
      </c>
      <c r="N44" s="49"/>
      <c r="O44" s="50"/>
      <c r="P44" s="50"/>
      <c r="Q44" s="51"/>
    </row>
    <row r="45" spans="1:17" x14ac:dyDescent="0.25">
      <c r="A45" s="14">
        <v>45269</v>
      </c>
      <c r="B45" s="17">
        <f t="shared" si="6"/>
        <v>0</v>
      </c>
      <c r="C45" s="19">
        <f t="shared" si="5"/>
        <v>0</v>
      </c>
      <c r="D45" s="14">
        <v>45233</v>
      </c>
      <c r="E45" s="1" t="s">
        <v>113</v>
      </c>
      <c r="F45" s="1" t="s">
        <v>60</v>
      </c>
      <c r="G45" s="17">
        <f t="shared" si="1"/>
        <v>540</v>
      </c>
      <c r="H45" s="20">
        <v>1.9</v>
      </c>
      <c r="I45" s="17">
        <v>0</v>
      </c>
      <c r="J45" s="17">
        <f t="shared" si="3"/>
        <v>-540</v>
      </c>
      <c r="K45" s="1" t="s">
        <v>76</v>
      </c>
      <c r="L45" s="18">
        <f t="shared" si="4"/>
        <v>34827.200000000012</v>
      </c>
      <c r="N45" s="52"/>
      <c r="O45" s="53"/>
      <c r="P45" s="53"/>
      <c r="Q45" s="54"/>
    </row>
    <row r="46" spans="1:17" ht="15.75" x14ac:dyDescent="0.25">
      <c r="A46" s="14">
        <v>45270</v>
      </c>
      <c r="B46" s="17">
        <f t="shared" si="6"/>
        <v>0</v>
      </c>
      <c r="C46" s="19">
        <f t="shared" si="5"/>
        <v>0</v>
      </c>
      <c r="D46" s="14">
        <v>45233</v>
      </c>
      <c r="E46" s="1" t="s">
        <v>114</v>
      </c>
      <c r="F46" s="1" t="s">
        <v>60</v>
      </c>
      <c r="G46" s="17">
        <f t="shared" si="1"/>
        <v>540</v>
      </c>
      <c r="H46" s="20">
        <v>1.96</v>
      </c>
      <c r="I46" s="17">
        <f t="shared" si="2"/>
        <v>1058.4000000000001</v>
      </c>
      <c r="J46" s="17">
        <f>IFERROR(I46-G46, 0)</f>
        <v>518.40000000000009</v>
      </c>
      <c r="K46" s="1" t="s">
        <v>90</v>
      </c>
      <c r="L46" s="18">
        <f t="shared" si="4"/>
        <v>35345.600000000013</v>
      </c>
      <c r="N46" s="37"/>
      <c r="O46" s="38"/>
      <c r="P46" s="38"/>
      <c r="Q46" s="39"/>
    </row>
    <row r="47" spans="1:17" ht="15.75" x14ac:dyDescent="0.25">
      <c r="A47" s="14">
        <v>45271</v>
      </c>
      <c r="B47" s="17">
        <f t="shared" si="6"/>
        <v>0</v>
      </c>
      <c r="C47" s="19">
        <f t="shared" si="5"/>
        <v>0</v>
      </c>
      <c r="D47" s="14">
        <v>45233</v>
      </c>
      <c r="E47" s="1" t="s">
        <v>115</v>
      </c>
      <c r="F47" s="1" t="s">
        <v>60</v>
      </c>
      <c r="G47" s="17">
        <f t="shared" si="1"/>
        <v>540</v>
      </c>
      <c r="H47" s="20">
        <v>1.95</v>
      </c>
      <c r="I47" s="17">
        <f t="shared" si="2"/>
        <v>1053</v>
      </c>
      <c r="J47" s="17">
        <f t="shared" si="3"/>
        <v>513</v>
      </c>
      <c r="K47" s="1" t="s">
        <v>55</v>
      </c>
      <c r="L47" s="18">
        <f t="shared" si="4"/>
        <v>35858.600000000013</v>
      </c>
      <c r="N47" s="37"/>
      <c r="O47" s="38"/>
      <c r="P47" s="38"/>
      <c r="Q47" s="39"/>
    </row>
    <row r="48" spans="1:17" x14ac:dyDescent="0.25">
      <c r="A48" s="14">
        <v>45272</v>
      </c>
      <c r="B48" s="17">
        <f t="shared" si="6"/>
        <v>0</v>
      </c>
      <c r="C48" s="19">
        <f t="shared" si="5"/>
        <v>0</v>
      </c>
      <c r="D48" s="14">
        <v>45233</v>
      </c>
      <c r="E48" s="1" t="s">
        <v>116</v>
      </c>
      <c r="F48" s="1" t="s">
        <v>60</v>
      </c>
      <c r="G48" s="17">
        <f t="shared" si="1"/>
        <v>540</v>
      </c>
      <c r="H48" s="20">
        <v>1.92</v>
      </c>
      <c r="I48" s="17">
        <v>0</v>
      </c>
      <c r="J48" s="17">
        <v>0</v>
      </c>
      <c r="K48" s="1" t="s">
        <v>117</v>
      </c>
      <c r="L48" s="18">
        <f t="shared" si="4"/>
        <v>35858.600000000013</v>
      </c>
      <c r="N48" s="40"/>
      <c r="O48" s="41"/>
      <c r="P48" s="41"/>
      <c r="Q48" s="42"/>
    </row>
    <row r="49" spans="1:17" ht="15.75" thickBot="1" x14ac:dyDescent="0.3">
      <c r="A49" s="14">
        <v>45273</v>
      </c>
      <c r="B49" s="17">
        <f t="shared" si="6"/>
        <v>0</v>
      </c>
      <c r="C49" s="19">
        <f t="shared" si="5"/>
        <v>0</v>
      </c>
      <c r="D49" s="14">
        <v>45233</v>
      </c>
      <c r="E49" s="1" t="s">
        <v>118</v>
      </c>
      <c r="F49" s="1" t="s">
        <v>60</v>
      </c>
      <c r="G49" s="17">
        <f t="shared" si="1"/>
        <v>540</v>
      </c>
      <c r="H49" s="20">
        <v>1.87</v>
      </c>
      <c r="I49" s="17">
        <f t="shared" si="2"/>
        <v>1009.8000000000001</v>
      </c>
      <c r="J49" s="17">
        <f>IFERROR((I49-G49)/2, 0)</f>
        <v>234.90000000000003</v>
      </c>
      <c r="K49" s="1" t="s">
        <v>98</v>
      </c>
      <c r="L49" s="18">
        <f t="shared" si="4"/>
        <v>36093.500000000015</v>
      </c>
      <c r="N49" s="43"/>
      <c r="O49" s="44"/>
      <c r="P49" s="44"/>
      <c r="Q49" s="45"/>
    </row>
    <row r="50" spans="1:17" x14ac:dyDescent="0.25">
      <c r="A50" s="14">
        <v>45274</v>
      </c>
      <c r="B50" s="17">
        <f t="shared" si="6"/>
        <v>0</v>
      </c>
      <c r="C50" s="19">
        <f t="shared" si="5"/>
        <v>0</v>
      </c>
      <c r="D50" s="14">
        <v>45234</v>
      </c>
      <c r="E50" s="1" t="s">
        <v>119</v>
      </c>
      <c r="F50" s="1" t="s">
        <v>41</v>
      </c>
      <c r="G50" s="17">
        <f t="shared" si="1"/>
        <v>540</v>
      </c>
      <c r="H50" s="20">
        <v>1.85</v>
      </c>
      <c r="I50" s="17">
        <v>0</v>
      </c>
      <c r="J50" s="17">
        <f t="shared" si="3"/>
        <v>-540</v>
      </c>
      <c r="K50" s="1" t="s">
        <v>56</v>
      </c>
      <c r="L50" s="18">
        <f t="shared" si="4"/>
        <v>35553.500000000015</v>
      </c>
      <c r="N50" s="22"/>
      <c r="O50" s="21"/>
      <c r="P50" s="21"/>
      <c r="Q50" s="21"/>
    </row>
    <row r="51" spans="1:17" ht="15.75" x14ac:dyDescent="0.25">
      <c r="A51" s="14">
        <v>45275</v>
      </c>
      <c r="B51" s="17">
        <f t="shared" si="6"/>
        <v>0</v>
      </c>
      <c r="C51" s="19">
        <f t="shared" si="5"/>
        <v>0</v>
      </c>
      <c r="D51" s="14">
        <v>45234</v>
      </c>
      <c r="E51" s="1" t="s">
        <v>120</v>
      </c>
      <c r="F51" s="1" t="s">
        <v>41</v>
      </c>
      <c r="G51" s="17">
        <f t="shared" si="1"/>
        <v>540</v>
      </c>
      <c r="H51" s="20">
        <v>2.0299999999999998</v>
      </c>
      <c r="I51" s="17">
        <v>0</v>
      </c>
      <c r="J51" s="17">
        <f t="shared" si="3"/>
        <v>-540</v>
      </c>
      <c r="K51" s="1" t="s">
        <v>64</v>
      </c>
      <c r="L51" s="18">
        <f t="shared" si="4"/>
        <v>35013.500000000015</v>
      </c>
      <c r="N51" s="33"/>
      <c r="O51" s="36"/>
      <c r="P51" s="36"/>
      <c r="Q51" s="34"/>
    </row>
    <row r="52" spans="1:17" ht="15.75" x14ac:dyDescent="0.25">
      <c r="A52" s="14">
        <v>45276</v>
      </c>
      <c r="B52" s="17">
        <f t="shared" si="6"/>
        <v>0</v>
      </c>
      <c r="C52" s="19">
        <f t="shared" si="5"/>
        <v>0</v>
      </c>
      <c r="D52" s="14">
        <v>45234</v>
      </c>
      <c r="E52" s="1" t="s">
        <v>121</v>
      </c>
      <c r="F52" s="1" t="s">
        <v>41</v>
      </c>
      <c r="G52" s="17">
        <f t="shared" si="1"/>
        <v>540</v>
      </c>
      <c r="H52" s="20">
        <v>1.99</v>
      </c>
      <c r="I52" s="17">
        <f t="shared" si="2"/>
        <v>1074.5999999999999</v>
      </c>
      <c r="J52" s="17">
        <f t="shared" si="3"/>
        <v>534.59999999999991</v>
      </c>
      <c r="K52" s="1" t="s">
        <v>64</v>
      </c>
      <c r="L52" s="18">
        <f t="shared" si="4"/>
        <v>35548.100000000013</v>
      </c>
      <c r="N52" s="33"/>
      <c r="O52" s="34"/>
      <c r="P52" s="23"/>
      <c r="Q52" s="24"/>
    </row>
    <row r="53" spans="1:17" ht="15.75" x14ac:dyDescent="0.25">
      <c r="A53" s="14">
        <v>45277</v>
      </c>
      <c r="B53" s="17">
        <f t="shared" si="6"/>
        <v>0</v>
      </c>
      <c r="C53" s="19">
        <f t="shared" si="5"/>
        <v>0</v>
      </c>
      <c r="D53" s="14">
        <v>45234</v>
      </c>
      <c r="E53" s="1" t="s">
        <v>122</v>
      </c>
      <c r="F53" s="1" t="s">
        <v>40</v>
      </c>
      <c r="G53" s="17">
        <f t="shared" si="1"/>
        <v>840</v>
      </c>
      <c r="H53" s="20">
        <v>1.68</v>
      </c>
      <c r="I53" s="17">
        <v>0</v>
      </c>
      <c r="J53" s="17">
        <f t="shared" si="3"/>
        <v>-840</v>
      </c>
      <c r="K53" s="1" t="s">
        <v>64</v>
      </c>
      <c r="L53" s="18">
        <f t="shared" si="4"/>
        <v>34708.100000000013</v>
      </c>
      <c r="N53" s="31"/>
      <c r="O53" s="32"/>
      <c r="P53" s="25"/>
      <c r="Q53" s="26"/>
    </row>
    <row r="54" spans="1:17" ht="15.75" x14ac:dyDescent="0.25">
      <c r="A54" s="14">
        <v>45278</v>
      </c>
      <c r="B54" s="17">
        <f t="shared" si="6"/>
        <v>0</v>
      </c>
      <c r="C54" s="19">
        <f t="shared" si="5"/>
        <v>0</v>
      </c>
      <c r="D54" s="14">
        <v>45234</v>
      </c>
      <c r="E54" s="1" t="s">
        <v>123</v>
      </c>
      <c r="F54" s="1" t="s">
        <v>51</v>
      </c>
      <c r="G54" s="17">
        <f t="shared" si="1"/>
        <v>660</v>
      </c>
      <c r="H54" s="20">
        <v>2.23</v>
      </c>
      <c r="I54" s="17">
        <f t="shared" si="2"/>
        <v>1471.8</v>
      </c>
      <c r="J54" s="17">
        <f t="shared" si="3"/>
        <v>811.8</v>
      </c>
      <c r="K54" s="1" t="s">
        <v>62</v>
      </c>
      <c r="L54" s="18">
        <f t="shared" si="4"/>
        <v>35519.900000000016</v>
      </c>
      <c r="N54" s="31"/>
      <c r="O54" s="32"/>
      <c r="P54" s="25"/>
      <c r="Q54" s="26"/>
    </row>
    <row r="55" spans="1:17" ht="15.75" x14ac:dyDescent="0.25">
      <c r="A55" s="14">
        <v>45279</v>
      </c>
      <c r="B55" s="17">
        <f t="shared" si="6"/>
        <v>0</v>
      </c>
      <c r="C55" s="19">
        <f t="shared" si="5"/>
        <v>0</v>
      </c>
      <c r="D55" s="14">
        <v>45234</v>
      </c>
      <c r="E55" s="1" t="s">
        <v>124</v>
      </c>
      <c r="F55" s="1" t="s">
        <v>51</v>
      </c>
      <c r="G55" s="17">
        <f t="shared" si="1"/>
        <v>660</v>
      </c>
      <c r="H55" s="20">
        <v>1.85</v>
      </c>
      <c r="I55" s="17">
        <f t="shared" si="2"/>
        <v>1221</v>
      </c>
      <c r="J55" s="17">
        <f t="shared" si="3"/>
        <v>561</v>
      </c>
      <c r="K55" s="1" t="s">
        <v>55</v>
      </c>
      <c r="L55" s="18">
        <f t="shared" si="4"/>
        <v>36080.900000000016</v>
      </c>
      <c r="N55" s="31"/>
      <c r="O55" s="32"/>
      <c r="P55" s="25"/>
      <c r="Q55" s="26"/>
    </row>
    <row r="56" spans="1:17" ht="15.75" x14ac:dyDescent="0.25">
      <c r="A56" s="14">
        <v>45280</v>
      </c>
      <c r="B56" s="17">
        <f t="shared" si="6"/>
        <v>0</v>
      </c>
      <c r="C56" s="19">
        <f t="shared" si="5"/>
        <v>0</v>
      </c>
      <c r="D56" s="14">
        <v>45234</v>
      </c>
      <c r="E56" s="1" t="s">
        <v>125</v>
      </c>
      <c r="F56" s="1" t="s">
        <v>51</v>
      </c>
      <c r="G56" s="17">
        <f t="shared" si="1"/>
        <v>660</v>
      </c>
      <c r="H56" s="20">
        <v>1.8</v>
      </c>
      <c r="I56" s="17">
        <f t="shared" si="2"/>
        <v>1188</v>
      </c>
      <c r="J56" s="17">
        <f t="shared" si="3"/>
        <v>528</v>
      </c>
      <c r="K56" s="1" t="s">
        <v>64</v>
      </c>
      <c r="L56" s="18">
        <f t="shared" si="4"/>
        <v>36608.900000000016</v>
      </c>
      <c r="N56" s="31"/>
      <c r="O56" s="32"/>
      <c r="P56" s="25"/>
      <c r="Q56" s="26"/>
    </row>
    <row r="57" spans="1:17" ht="15.75" x14ac:dyDescent="0.25">
      <c r="A57" s="14">
        <v>45281</v>
      </c>
      <c r="B57" s="17">
        <f t="shared" si="6"/>
        <v>0</v>
      </c>
      <c r="C57" s="19">
        <f t="shared" si="5"/>
        <v>0</v>
      </c>
      <c r="D57" s="14">
        <v>45234</v>
      </c>
      <c r="E57" s="1" t="s">
        <v>126</v>
      </c>
      <c r="F57" s="1" t="s">
        <v>51</v>
      </c>
      <c r="G57" s="17">
        <f t="shared" si="1"/>
        <v>660</v>
      </c>
      <c r="H57" s="20">
        <v>1.75</v>
      </c>
      <c r="I57" s="17">
        <f t="shared" si="2"/>
        <v>1155</v>
      </c>
      <c r="J57" s="17">
        <f t="shared" si="3"/>
        <v>495</v>
      </c>
      <c r="K57" s="1" t="s">
        <v>90</v>
      </c>
      <c r="L57" s="18">
        <f t="shared" si="4"/>
        <v>37103.900000000016</v>
      </c>
      <c r="N57" s="31"/>
      <c r="O57" s="32"/>
      <c r="P57" s="25"/>
      <c r="Q57" s="26"/>
    </row>
    <row r="58" spans="1:17" ht="15.75" x14ac:dyDescent="0.25">
      <c r="A58" s="14">
        <v>45282</v>
      </c>
      <c r="B58" s="17">
        <f t="shared" si="6"/>
        <v>0</v>
      </c>
      <c r="C58" s="19">
        <f t="shared" si="5"/>
        <v>0</v>
      </c>
      <c r="D58" s="14">
        <v>45234</v>
      </c>
      <c r="E58" s="1" t="s">
        <v>127</v>
      </c>
      <c r="F58" s="1" t="s">
        <v>51</v>
      </c>
      <c r="G58" s="17">
        <f t="shared" si="1"/>
        <v>660</v>
      </c>
      <c r="H58" s="20">
        <v>1.75</v>
      </c>
      <c r="J58" s="17">
        <v>0</v>
      </c>
      <c r="K58" s="1" t="s">
        <v>111</v>
      </c>
      <c r="L58" s="18">
        <f t="shared" si="4"/>
        <v>37103.900000000016</v>
      </c>
      <c r="N58" s="31"/>
      <c r="O58" s="35"/>
      <c r="P58" s="25"/>
      <c r="Q58" s="26"/>
    </row>
    <row r="59" spans="1:17" ht="15.75" x14ac:dyDescent="0.25">
      <c r="A59" s="14">
        <v>45283</v>
      </c>
      <c r="B59" s="17">
        <f t="shared" si="6"/>
        <v>0</v>
      </c>
      <c r="C59" s="19">
        <f t="shared" si="5"/>
        <v>0</v>
      </c>
      <c r="D59" s="14">
        <v>45234</v>
      </c>
      <c r="E59" s="1" t="s">
        <v>128</v>
      </c>
      <c r="F59" s="1" t="s">
        <v>60</v>
      </c>
      <c r="G59" s="17">
        <f t="shared" si="1"/>
        <v>540</v>
      </c>
      <c r="H59" s="20">
        <v>2.1</v>
      </c>
      <c r="I59" s="17">
        <f t="shared" si="2"/>
        <v>1134</v>
      </c>
      <c r="J59" s="17">
        <f t="shared" si="3"/>
        <v>594</v>
      </c>
      <c r="K59" s="1" t="s">
        <v>66</v>
      </c>
      <c r="L59" s="18">
        <f t="shared" si="4"/>
        <v>37697.900000000016</v>
      </c>
      <c r="N59" s="67"/>
      <c r="O59" s="68"/>
      <c r="P59" s="25"/>
      <c r="Q59" s="26"/>
    </row>
    <row r="60" spans="1:17" x14ac:dyDescent="0.25">
      <c r="A60" s="14">
        <v>45284</v>
      </c>
      <c r="B60" s="17">
        <f t="shared" si="6"/>
        <v>0</v>
      </c>
      <c r="C60" s="19">
        <f t="shared" si="5"/>
        <v>0</v>
      </c>
      <c r="D60" s="14">
        <v>45234</v>
      </c>
      <c r="E60" s="1" t="s">
        <v>129</v>
      </c>
      <c r="F60" s="1" t="s">
        <v>51</v>
      </c>
      <c r="G60" s="17">
        <f t="shared" si="1"/>
        <v>660</v>
      </c>
      <c r="H60" s="20">
        <v>1.8</v>
      </c>
      <c r="I60" s="17">
        <f t="shared" si="2"/>
        <v>1188</v>
      </c>
      <c r="J60" s="17">
        <f t="shared" si="3"/>
        <v>528</v>
      </c>
      <c r="K60" s="1" t="s">
        <v>56</v>
      </c>
      <c r="L60" s="18">
        <f t="shared" si="4"/>
        <v>38225.900000000016</v>
      </c>
    </row>
    <row r="61" spans="1:17" x14ac:dyDescent="0.25">
      <c r="A61" s="14">
        <v>45285</v>
      </c>
      <c r="B61" s="17">
        <f t="shared" si="6"/>
        <v>0</v>
      </c>
      <c r="C61" s="19">
        <f t="shared" si="5"/>
        <v>0</v>
      </c>
      <c r="D61" s="14">
        <v>45234</v>
      </c>
      <c r="E61" s="1" t="s">
        <v>123</v>
      </c>
      <c r="F61" s="1" t="s">
        <v>51</v>
      </c>
      <c r="G61" s="17">
        <f t="shared" si="1"/>
        <v>660</v>
      </c>
      <c r="H61" s="20">
        <v>2.48</v>
      </c>
      <c r="I61" s="17">
        <v>0</v>
      </c>
      <c r="J61" s="17">
        <f t="shared" si="3"/>
        <v>-660</v>
      </c>
      <c r="K61" s="1" t="s">
        <v>62</v>
      </c>
      <c r="L61" s="18">
        <f t="shared" si="4"/>
        <v>37565.900000000016</v>
      </c>
    </row>
    <row r="62" spans="1:17" x14ac:dyDescent="0.25">
      <c r="A62" s="14">
        <v>45286</v>
      </c>
      <c r="B62" s="17">
        <f t="shared" si="6"/>
        <v>0</v>
      </c>
      <c r="C62" s="19">
        <f t="shared" si="5"/>
        <v>0</v>
      </c>
      <c r="D62" s="14">
        <v>45234</v>
      </c>
      <c r="E62" s="1" t="s">
        <v>128</v>
      </c>
      <c r="F62" s="1" t="s">
        <v>60</v>
      </c>
      <c r="G62" s="17">
        <f t="shared" si="1"/>
        <v>540</v>
      </c>
      <c r="H62" s="20">
        <v>3.4</v>
      </c>
      <c r="I62" s="17">
        <f t="shared" si="2"/>
        <v>1836</v>
      </c>
      <c r="J62" s="17">
        <f t="shared" si="3"/>
        <v>1296</v>
      </c>
      <c r="K62" s="1" t="s">
        <v>66</v>
      </c>
      <c r="L62" s="18">
        <f t="shared" si="4"/>
        <v>38861.900000000016</v>
      </c>
    </row>
    <row r="63" spans="1:17" x14ac:dyDescent="0.25">
      <c r="A63" s="14">
        <v>45287</v>
      </c>
      <c r="B63" s="17">
        <f t="shared" si="6"/>
        <v>0</v>
      </c>
      <c r="C63" s="19">
        <f t="shared" si="5"/>
        <v>0</v>
      </c>
      <c r="D63" s="14">
        <v>45234</v>
      </c>
      <c r="E63" s="1" t="s">
        <v>130</v>
      </c>
      <c r="F63" s="1" t="s">
        <v>51</v>
      </c>
      <c r="G63" s="17">
        <f t="shared" si="1"/>
        <v>660</v>
      </c>
      <c r="H63" s="20">
        <v>1.7</v>
      </c>
      <c r="I63" s="17">
        <f t="shared" si="2"/>
        <v>1122</v>
      </c>
      <c r="J63" s="17">
        <f t="shared" si="3"/>
        <v>462</v>
      </c>
      <c r="K63" s="1" t="s">
        <v>66</v>
      </c>
      <c r="L63" s="18">
        <f t="shared" si="4"/>
        <v>39323.900000000016</v>
      </c>
    </row>
    <row r="64" spans="1:17" x14ac:dyDescent="0.25">
      <c r="A64" s="14">
        <v>45288</v>
      </c>
      <c r="B64" s="17">
        <f t="shared" si="6"/>
        <v>0</v>
      </c>
      <c r="C64" s="19">
        <f t="shared" si="5"/>
        <v>0</v>
      </c>
      <c r="D64" s="14">
        <v>45234</v>
      </c>
      <c r="E64" s="1" t="s">
        <v>131</v>
      </c>
      <c r="F64" s="1" t="s">
        <v>51</v>
      </c>
      <c r="G64" s="17">
        <f t="shared" si="1"/>
        <v>660</v>
      </c>
      <c r="H64" s="20">
        <v>2.65</v>
      </c>
      <c r="I64" s="17">
        <v>0</v>
      </c>
      <c r="J64" s="17">
        <f t="shared" si="3"/>
        <v>-660</v>
      </c>
      <c r="K64" s="1" t="s">
        <v>64</v>
      </c>
      <c r="L64" s="18">
        <f t="shared" si="4"/>
        <v>38663.900000000016</v>
      </c>
    </row>
    <row r="65" spans="1:12" x14ac:dyDescent="0.25">
      <c r="A65" s="14">
        <v>45289</v>
      </c>
      <c r="B65" s="17">
        <f t="shared" si="6"/>
        <v>0</v>
      </c>
      <c r="C65" s="19">
        <f t="shared" si="5"/>
        <v>0</v>
      </c>
      <c r="D65" s="14">
        <v>45234</v>
      </c>
      <c r="E65" s="1" t="s">
        <v>132</v>
      </c>
      <c r="F65" s="1" t="s">
        <v>51</v>
      </c>
      <c r="G65" s="17">
        <f t="shared" si="1"/>
        <v>660</v>
      </c>
      <c r="H65" s="20">
        <v>2.2999999999999998</v>
      </c>
      <c r="I65" s="17">
        <v>0</v>
      </c>
      <c r="J65" s="17">
        <f t="shared" si="3"/>
        <v>-660</v>
      </c>
      <c r="K65" s="1" t="s">
        <v>64</v>
      </c>
      <c r="L65" s="18">
        <f t="shared" si="4"/>
        <v>38003.900000000016</v>
      </c>
    </row>
    <row r="66" spans="1:12" x14ac:dyDescent="0.25">
      <c r="A66" s="14">
        <v>45290</v>
      </c>
      <c r="B66" s="17">
        <f t="shared" si="6"/>
        <v>0</v>
      </c>
      <c r="C66" s="19">
        <f t="shared" si="5"/>
        <v>0</v>
      </c>
      <c r="D66" s="14">
        <v>45234</v>
      </c>
      <c r="E66" s="1" t="s">
        <v>133</v>
      </c>
      <c r="F66" s="1" t="s">
        <v>51</v>
      </c>
      <c r="G66" s="17">
        <f t="shared" si="1"/>
        <v>660</v>
      </c>
      <c r="H66" s="20">
        <v>2.1</v>
      </c>
      <c r="I66" s="17">
        <f t="shared" si="2"/>
        <v>1386</v>
      </c>
      <c r="J66" s="17">
        <f t="shared" si="3"/>
        <v>726</v>
      </c>
      <c r="K66" s="1" t="s">
        <v>76</v>
      </c>
      <c r="L66" s="18">
        <f t="shared" si="4"/>
        <v>38729.900000000016</v>
      </c>
    </row>
    <row r="67" spans="1:12" x14ac:dyDescent="0.25">
      <c r="A67" s="14">
        <v>45291</v>
      </c>
      <c r="B67" s="17">
        <f t="shared" si="6"/>
        <v>0</v>
      </c>
      <c r="C67" s="19">
        <f t="shared" ref="C67:C98" si="8">B67/L$1</f>
        <v>0</v>
      </c>
      <c r="D67" s="14">
        <v>45234</v>
      </c>
      <c r="E67" s="1" t="s">
        <v>134</v>
      </c>
      <c r="F67" s="1" t="s">
        <v>51</v>
      </c>
      <c r="G67" s="17">
        <f t="shared" ref="G67:G98" si="9">IFERROR(VLOOKUP(F67,N$29:Q$37,4,FALSE),0)</f>
        <v>660</v>
      </c>
      <c r="H67" s="20">
        <v>1.7</v>
      </c>
      <c r="I67" s="17">
        <f t="shared" ref="I67:I98" si="10">IFERROR(H67*G67, 0)</f>
        <v>1122</v>
      </c>
      <c r="J67" s="17">
        <f t="shared" ref="J67:J98" si="11">IFERROR(I67-G67, 0)</f>
        <v>462</v>
      </c>
      <c r="K67" s="1" t="s">
        <v>55</v>
      </c>
      <c r="L67" s="18">
        <f t="shared" ref="L67:L98" si="12">L66+J67</f>
        <v>39191.900000000016</v>
      </c>
    </row>
    <row r="68" spans="1:12" x14ac:dyDescent="0.25">
      <c r="A68" s="14">
        <v>45292</v>
      </c>
      <c r="B68" s="17">
        <f t="shared" si="6"/>
        <v>0</v>
      </c>
      <c r="C68" s="19">
        <f t="shared" si="8"/>
        <v>0</v>
      </c>
      <c r="D68" s="14">
        <v>45234</v>
      </c>
      <c r="E68" s="1" t="s">
        <v>135</v>
      </c>
      <c r="F68" s="1" t="s">
        <v>51</v>
      </c>
      <c r="G68" s="17">
        <f t="shared" si="9"/>
        <v>660</v>
      </c>
      <c r="H68" s="1">
        <v>1.75</v>
      </c>
      <c r="I68" s="17">
        <v>0</v>
      </c>
      <c r="J68" s="17">
        <v>0</v>
      </c>
      <c r="K68" s="1" t="s">
        <v>57</v>
      </c>
      <c r="L68" s="18">
        <f t="shared" si="12"/>
        <v>39191.900000000016</v>
      </c>
    </row>
    <row r="69" spans="1:12" x14ac:dyDescent="0.25">
      <c r="A69" s="14">
        <v>45293</v>
      </c>
      <c r="B69" s="17">
        <f t="shared" si="6"/>
        <v>0</v>
      </c>
      <c r="C69" s="19">
        <f t="shared" si="8"/>
        <v>0</v>
      </c>
      <c r="D69" s="14">
        <v>45234</v>
      </c>
      <c r="E69" s="1" t="s">
        <v>131</v>
      </c>
      <c r="F69" s="1" t="s">
        <v>51</v>
      </c>
      <c r="G69" s="17">
        <f t="shared" si="9"/>
        <v>660</v>
      </c>
      <c r="H69" s="1">
        <v>2.13</v>
      </c>
      <c r="I69" s="17">
        <f t="shared" si="10"/>
        <v>1405.8</v>
      </c>
      <c r="J69" s="17">
        <f t="shared" si="11"/>
        <v>745.8</v>
      </c>
      <c r="K69" s="1" t="s">
        <v>64</v>
      </c>
      <c r="L69" s="18">
        <f t="shared" si="12"/>
        <v>39937.700000000019</v>
      </c>
    </row>
    <row r="70" spans="1:12" x14ac:dyDescent="0.25">
      <c r="A70" s="14">
        <v>45294</v>
      </c>
      <c r="B70" s="17">
        <f t="shared" si="6"/>
        <v>0</v>
      </c>
      <c r="C70" s="19">
        <f t="shared" si="8"/>
        <v>0</v>
      </c>
      <c r="D70" s="14">
        <v>45234</v>
      </c>
      <c r="E70" s="1" t="s">
        <v>132</v>
      </c>
      <c r="F70" s="1" t="s">
        <v>51</v>
      </c>
      <c r="G70" s="17">
        <f t="shared" si="9"/>
        <v>660</v>
      </c>
      <c r="H70" s="1">
        <v>2.1800000000000002</v>
      </c>
      <c r="I70" s="17">
        <v>0</v>
      </c>
      <c r="J70" s="17">
        <f t="shared" si="11"/>
        <v>-660</v>
      </c>
      <c r="K70" s="1" t="s">
        <v>64</v>
      </c>
      <c r="L70" s="18">
        <f t="shared" si="12"/>
        <v>39277.700000000019</v>
      </c>
    </row>
    <row r="71" spans="1:12" x14ac:dyDescent="0.25">
      <c r="A71" s="14">
        <v>45295</v>
      </c>
      <c r="B71" s="17">
        <f t="shared" si="6"/>
        <v>0</v>
      </c>
      <c r="C71" s="19">
        <f t="shared" si="8"/>
        <v>0</v>
      </c>
      <c r="D71" s="14">
        <v>45234</v>
      </c>
      <c r="E71" s="1" t="s">
        <v>136</v>
      </c>
      <c r="F71" s="1" t="s">
        <v>51</v>
      </c>
      <c r="G71" s="17">
        <f t="shared" si="9"/>
        <v>660</v>
      </c>
      <c r="H71" s="1">
        <v>2.48</v>
      </c>
      <c r="I71" s="17">
        <v>0</v>
      </c>
      <c r="J71" s="17">
        <f t="shared" si="11"/>
        <v>-660</v>
      </c>
      <c r="K71" s="1" t="s">
        <v>62</v>
      </c>
      <c r="L71" s="18">
        <f t="shared" si="12"/>
        <v>38617.700000000019</v>
      </c>
    </row>
    <row r="72" spans="1:12" x14ac:dyDescent="0.25">
      <c r="A72" s="14">
        <v>45296</v>
      </c>
      <c r="B72" s="17">
        <f t="shared" si="6"/>
        <v>0</v>
      </c>
      <c r="C72" s="19">
        <f t="shared" si="8"/>
        <v>0</v>
      </c>
      <c r="D72" s="14">
        <v>45234</v>
      </c>
      <c r="E72" s="1" t="s">
        <v>137</v>
      </c>
      <c r="F72" s="1" t="s">
        <v>51</v>
      </c>
      <c r="G72" s="17">
        <f t="shared" si="9"/>
        <v>660</v>
      </c>
      <c r="H72" s="1">
        <v>1.8</v>
      </c>
      <c r="I72" s="17">
        <f t="shared" si="10"/>
        <v>1188</v>
      </c>
      <c r="J72" s="17">
        <f>IFERROR((I72-G72)/2, 0)</f>
        <v>264</v>
      </c>
      <c r="K72" s="1" t="s">
        <v>76</v>
      </c>
      <c r="L72" s="18">
        <f t="shared" si="12"/>
        <v>38881.700000000019</v>
      </c>
    </row>
    <row r="73" spans="1:12" x14ac:dyDescent="0.25">
      <c r="A73" s="14">
        <v>45297</v>
      </c>
      <c r="B73" s="17">
        <f t="shared" si="6"/>
        <v>0</v>
      </c>
      <c r="C73" s="19">
        <f t="shared" si="8"/>
        <v>0</v>
      </c>
      <c r="D73" s="14">
        <v>45234</v>
      </c>
      <c r="E73" s="1" t="s">
        <v>138</v>
      </c>
      <c r="F73" s="1" t="s">
        <v>51</v>
      </c>
      <c r="G73" s="17">
        <f t="shared" si="9"/>
        <v>660</v>
      </c>
      <c r="H73" s="1">
        <v>1.8</v>
      </c>
      <c r="I73" s="17">
        <f t="shared" si="10"/>
        <v>1188</v>
      </c>
      <c r="J73" s="17">
        <f>IFERROR((I73-G73)/2, 0)</f>
        <v>264</v>
      </c>
      <c r="K73" s="1" t="s">
        <v>90</v>
      </c>
      <c r="L73" s="18">
        <f t="shared" si="12"/>
        <v>39145.700000000019</v>
      </c>
    </row>
    <row r="74" spans="1:12" x14ac:dyDescent="0.25">
      <c r="A74" s="14">
        <v>45298</v>
      </c>
      <c r="B74" s="17">
        <f t="shared" si="6"/>
        <v>0</v>
      </c>
      <c r="C74" s="19">
        <f t="shared" si="8"/>
        <v>0</v>
      </c>
      <c r="D74" s="14">
        <v>45234</v>
      </c>
      <c r="E74" s="1" t="s">
        <v>139</v>
      </c>
      <c r="F74" s="1" t="s">
        <v>51</v>
      </c>
      <c r="G74" s="17">
        <f t="shared" si="9"/>
        <v>660</v>
      </c>
      <c r="H74" s="1">
        <v>1.98</v>
      </c>
      <c r="I74" s="17">
        <v>0</v>
      </c>
      <c r="J74" s="17">
        <f t="shared" si="11"/>
        <v>-660</v>
      </c>
      <c r="K74" s="1" t="s">
        <v>83</v>
      </c>
      <c r="L74" s="18">
        <f t="shared" si="12"/>
        <v>38485.700000000019</v>
      </c>
    </row>
    <row r="75" spans="1:12" x14ac:dyDescent="0.25">
      <c r="A75" s="14">
        <v>45299</v>
      </c>
      <c r="B75" s="17">
        <f t="shared" si="6"/>
        <v>0</v>
      </c>
      <c r="C75" s="19">
        <f t="shared" si="8"/>
        <v>0</v>
      </c>
      <c r="D75" s="14">
        <v>45234</v>
      </c>
      <c r="E75" s="1" t="s">
        <v>140</v>
      </c>
      <c r="F75" s="1" t="s">
        <v>51</v>
      </c>
      <c r="G75" s="17">
        <f t="shared" si="9"/>
        <v>660</v>
      </c>
      <c r="H75" s="1">
        <v>1.8</v>
      </c>
      <c r="I75" s="17">
        <f t="shared" si="10"/>
        <v>1188</v>
      </c>
      <c r="J75" s="17">
        <f t="shared" si="11"/>
        <v>528</v>
      </c>
      <c r="K75" s="1" t="s">
        <v>83</v>
      </c>
      <c r="L75" s="18">
        <f t="shared" si="12"/>
        <v>39013.700000000019</v>
      </c>
    </row>
    <row r="76" spans="1:12" x14ac:dyDescent="0.25">
      <c r="A76" s="14">
        <v>45300</v>
      </c>
      <c r="B76" s="17">
        <f t="shared" ref="B76:B98" si="13">SUMIF(D$2:D$98,A76,J$2:J$98)</f>
        <v>0</v>
      </c>
      <c r="C76" s="19">
        <f t="shared" si="8"/>
        <v>0</v>
      </c>
      <c r="D76" s="14">
        <v>45234</v>
      </c>
      <c r="E76" s="1" t="s">
        <v>135</v>
      </c>
      <c r="F76" s="1" t="s">
        <v>51</v>
      </c>
      <c r="G76" s="17">
        <f t="shared" si="9"/>
        <v>660</v>
      </c>
      <c r="H76" s="1">
        <v>3.83</v>
      </c>
      <c r="I76" s="17">
        <v>0</v>
      </c>
      <c r="J76" s="17">
        <v>0</v>
      </c>
      <c r="K76" s="1" t="s">
        <v>57</v>
      </c>
      <c r="L76" s="18">
        <f t="shared" si="12"/>
        <v>39013.700000000019</v>
      </c>
    </row>
    <row r="77" spans="1:12" x14ac:dyDescent="0.25">
      <c r="A77" s="14">
        <v>45301</v>
      </c>
      <c r="B77" s="17">
        <f t="shared" si="13"/>
        <v>0</v>
      </c>
      <c r="C77" s="19">
        <f t="shared" si="8"/>
        <v>0</v>
      </c>
      <c r="D77" s="14">
        <v>45234</v>
      </c>
      <c r="E77" s="1" t="s">
        <v>119</v>
      </c>
      <c r="F77" s="1" t="s">
        <v>51</v>
      </c>
      <c r="G77" s="17">
        <f t="shared" si="9"/>
        <v>660</v>
      </c>
      <c r="H77" s="1">
        <v>2.1</v>
      </c>
      <c r="I77" s="17">
        <f t="shared" si="10"/>
        <v>1386</v>
      </c>
      <c r="J77" s="17">
        <f>IFERROR((I77-G77)/2, 0)</f>
        <v>363</v>
      </c>
      <c r="K77" s="1" t="s">
        <v>56</v>
      </c>
      <c r="L77" s="18">
        <f t="shared" si="12"/>
        <v>39376.700000000019</v>
      </c>
    </row>
    <row r="78" spans="1:12" x14ac:dyDescent="0.25">
      <c r="A78" s="14">
        <v>45302</v>
      </c>
      <c r="B78" s="17">
        <f t="shared" si="13"/>
        <v>0</v>
      </c>
      <c r="C78" s="19">
        <f t="shared" si="8"/>
        <v>0</v>
      </c>
      <c r="D78" s="14">
        <v>45234</v>
      </c>
      <c r="E78" s="1" t="s">
        <v>141</v>
      </c>
      <c r="F78" s="1" t="s">
        <v>51</v>
      </c>
      <c r="G78" s="17">
        <f t="shared" si="9"/>
        <v>660</v>
      </c>
      <c r="H78" s="1">
        <v>1.75</v>
      </c>
      <c r="I78" s="17">
        <f t="shared" si="10"/>
        <v>1155</v>
      </c>
      <c r="J78" s="17">
        <f>IFERROR((I78-G78)/2, 0)</f>
        <v>247.5</v>
      </c>
      <c r="K78" s="1" t="s">
        <v>83</v>
      </c>
      <c r="L78" s="18">
        <f t="shared" si="12"/>
        <v>39624.200000000019</v>
      </c>
    </row>
    <row r="79" spans="1:12" x14ac:dyDescent="0.25">
      <c r="A79" s="14">
        <v>45303</v>
      </c>
      <c r="B79" s="17">
        <f t="shared" si="13"/>
        <v>0</v>
      </c>
      <c r="C79" s="19">
        <f t="shared" si="8"/>
        <v>0</v>
      </c>
      <c r="D79" s="14">
        <v>45234</v>
      </c>
      <c r="E79" s="1" t="s">
        <v>142</v>
      </c>
      <c r="F79" s="1" t="s">
        <v>51</v>
      </c>
      <c r="G79" s="17">
        <f t="shared" si="9"/>
        <v>660</v>
      </c>
      <c r="H79" s="1">
        <v>1.7</v>
      </c>
      <c r="I79" s="17">
        <v>0</v>
      </c>
      <c r="J79" s="17">
        <f t="shared" si="11"/>
        <v>-660</v>
      </c>
      <c r="K79" s="1" t="s">
        <v>83</v>
      </c>
      <c r="L79" s="18">
        <f t="shared" si="12"/>
        <v>38964.200000000019</v>
      </c>
    </row>
    <row r="80" spans="1:12" x14ac:dyDescent="0.25">
      <c r="A80" s="14">
        <v>45304</v>
      </c>
      <c r="B80" s="17">
        <f t="shared" si="13"/>
        <v>0</v>
      </c>
      <c r="C80" s="19">
        <f t="shared" si="8"/>
        <v>0</v>
      </c>
      <c r="D80" s="14">
        <v>45234</v>
      </c>
      <c r="E80" s="1" t="s">
        <v>143</v>
      </c>
      <c r="F80" s="1" t="s">
        <v>51</v>
      </c>
      <c r="G80" s="17">
        <f t="shared" si="9"/>
        <v>660</v>
      </c>
      <c r="H80" s="1">
        <v>1.8</v>
      </c>
      <c r="I80" s="17">
        <v>0</v>
      </c>
      <c r="J80" s="17">
        <f t="shared" si="11"/>
        <v>-660</v>
      </c>
      <c r="K80" s="1" t="s">
        <v>56</v>
      </c>
      <c r="L80" s="18">
        <f t="shared" si="12"/>
        <v>38304.200000000019</v>
      </c>
    </row>
    <row r="81" spans="1:12" x14ac:dyDescent="0.25">
      <c r="A81" s="14">
        <v>45305</v>
      </c>
      <c r="B81" s="17">
        <f t="shared" si="13"/>
        <v>0</v>
      </c>
      <c r="C81" s="19">
        <f t="shared" si="8"/>
        <v>0</v>
      </c>
      <c r="D81" s="14">
        <v>45234</v>
      </c>
      <c r="E81" s="1" t="s">
        <v>143</v>
      </c>
      <c r="F81" s="1" t="s">
        <v>51</v>
      </c>
      <c r="G81" s="17">
        <f t="shared" si="9"/>
        <v>660</v>
      </c>
      <c r="H81" s="1">
        <v>2.2000000000000002</v>
      </c>
      <c r="I81" s="17">
        <f t="shared" si="10"/>
        <v>1452.0000000000002</v>
      </c>
      <c r="J81" s="17">
        <f t="shared" si="11"/>
        <v>792.00000000000023</v>
      </c>
      <c r="K81" s="1" t="s">
        <v>56</v>
      </c>
      <c r="L81" s="18">
        <f t="shared" si="12"/>
        <v>39096.200000000019</v>
      </c>
    </row>
    <row r="82" spans="1:12" x14ac:dyDescent="0.25">
      <c r="A82" s="14">
        <v>45306</v>
      </c>
      <c r="B82" s="17">
        <f t="shared" si="13"/>
        <v>0</v>
      </c>
      <c r="C82" s="19">
        <f t="shared" si="8"/>
        <v>0</v>
      </c>
      <c r="G82" s="17">
        <f t="shared" si="9"/>
        <v>0</v>
      </c>
      <c r="I82" s="17">
        <f t="shared" si="10"/>
        <v>0</v>
      </c>
      <c r="J82" s="17">
        <f t="shared" si="11"/>
        <v>0</v>
      </c>
      <c r="K82" s="17">
        <f>SUM(J39:J81)</f>
        <v>3547.8</v>
      </c>
      <c r="L82" s="18">
        <f t="shared" si="12"/>
        <v>39096.200000000019</v>
      </c>
    </row>
    <row r="83" spans="1:12" x14ac:dyDescent="0.25">
      <c r="A83" s="14">
        <v>45307</v>
      </c>
      <c r="B83" s="17">
        <f t="shared" si="13"/>
        <v>0</v>
      </c>
      <c r="C83" s="19">
        <f t="shared" si="8"/>
        <v>0</v>
      </c>
      <c r="G83" s="17">
        <f t="shared" si="9"/>
        <v>0</v>
      </c>
      <c r="I83" s="17">
        <f t="shared" si="10"/>
        <v>0</v>
      </c>
      <c r="J83" s="17">
        <f t="shared" si="11"/>
        <v>0</v>
      </c>
      <c r="K83" s="1">
        <f>K82/L1*100</f>
        <v>11.826000000000001</v>
      </c>
      <c r="L83" s="18">
        <f t="shared" si="12"/>
        <v>39096.200000000019</v>
      </c>
    </row>
    <row r="84" spans="1:12" x14ac:dyDescent="0.25">
      <c r="A84" s="14">
        <v>45308</v>
      </c>
      <c r="B84" s="17">
        <f t="shared" si="13"/>
        <v>0</v>
      </c>
      <c r="C84" s="19">
        <f t="shared" si="8"/>
        <v>0</v>
      </c>
      <c r="G84" s="17">
        <f t="shared" si="9"/>
        <v>0</v>
      </c>
      <c r="I84" s="17">
        <f t="shared" si="10"/>
        <v>0</v>
      </c>
      <c r="J84" s="17">
        <f t="shared" si="11"/>
        <v>0</v>
      </c>
      <c r="K84" s="17">
        <f>SUM(J54:J81)</f>
        <v>4388.1000000000004</v>
      </c>
      <c r="L84" s="18">
        <f t="shared" si="12"/>
        <v>39096.200000000019</v>
      </c>
    </row>
    <row r="85" spans="1:12" x14ac:dyDescent="0.25">
      <c r="A85" s="14">
        <v>45309</v>
      </c>
      <c r="B85" s="17">
        <f t="shared" si="13"/>
        <v>0</v>
      </c>
      <c r="C85" s="19">
        <f t="shared" si="8"/>
        <v>0</v>
      </c>
      <c r="G85" s="17">
        <f t="shared" si="9"/>
        <v>0</v>
      </c>
      <c r="I85" s="17">
        <f t="shared" si="10"/>
        <v>0</v>
      </c>
      <c r="J85" s="17">
        <f t="shared" si="11"/>
        <v>0</v>
      </c>
      <c r="K85" s="1">
        <f>K84/L1*100</f>
        <v>14.627000000000001</v>
      </c>
      <c r="L85" s="18">
        <f t="shared" si="12"/>
        <v>39096.200000000019</v>
      </c>
    </row>
    <row r="86" spans="1:12" x14ac:dyDescent="0.25">
      <c r="A86" s="14">
        <v>45310</v>
      </c>
      <c r="B86" s="17">
        <f t="shared" si="13"/>
        <v>0</v>
      </c>
      <c r="C86" s="19">
        <f t="shared" si="8"/>
        <v>0</v>
      </c>
      <c r="G86" s="17">
        <f t="shared" si="9"/>
        <v>0</v>
      </c>
      <c r="I86" s="17">
        <f t="shared" si="10"/>
        <v>0</v>
      </c>
      <c r="J86" s="17">
        <f t="shared" si="11"/>
        <v>0</v>
      </c>
      <c r="L86" s="18">
        <f t="shared" si="12"/>
        <v>39096.200000000019</v>
      </c>
    </row>
    <row r="87" spans="1:12" x14ac:dyDescent="0.25">
      <c r="A87" s="14">
        <v>45311</v>
      </c>
      <c r="B87" s="17">
        <f t="shared" si="13"/>
        <v>0</v>
      </c>
      <c r="C87" s="19">
        <f t="shared" si="8"/>
        <v>0</v>
      </c>
      <c r="G87" s="17">
        <f t="shared" si="9"/>
        <v>0</v>
      </c>
      <c r="I87" s="17">
        <f t="shared" si="10"/>
        <v>0</v>
      </c>
      <c r="J87" s="17">
        <f t="shared" si="11"/>
        <v>0</v>
      </c>
      <c r="L87" s="18">
        <f t="shared" si="12"/>
        <v>39096.200000000019</v>
      </c>
    </row>
    <row r="88" spans="1:12" x14ac:dyDescent="0.25">
      <c r="A88" s="14">
        <v>45312</v>
      </c>
      <c r="B88" s="17">
        <f t="shared" si="13"/>
        <v>0</v>
      </c>
      <c r="C88" s="19">
        <f t="shared" si="8"/>
        <v>0</v>
      </c>
      <c r="G88" s="17">
        <f t="shared" si="9"/>
        <v>0</v>
      </c>
      <c r="I88" s="17">
        <f t="shared" si="10"/>
        <v>0</v>
      </c>
      <c r="J88" s="17">
        <f t="shared" si="11"/>
        <v>0</v>
      </c>
      <c r="L88" s="18">
        <f t="shared" si="12"/>
        <v>39096.200000000019</v>
      </c>
    </row>
    <row r="89" spans="1:12" x14ac:dyDescent="0.25">
      <c r="A89" s="14">
        <v>45313</v>
      </c>
      <c r="B89" s="17">
        <f t="shared" si="13"/>
        <v>0</v>
      </c>
      <c r="C89" s="19">
        <f t="shared" si="8"/>
        <v>0</v>
      </c>
      <c r="G89" s="17">
        <f t="shared" si="9"/>
        <v>0</v>
      </c>
      <c r="I89" s="17">
        <f t="shared" si="10"/>
        <v>0</v>
      </c>
      <c r="J89" s="17">
        <f t="shared" si="11"/>
        <v>0</v>
      </c>
      <c r="L89" s="18">
        <f t="shared" si="12"/>
        <v>39096.200000000019</v>
      </c>
    </row>
    <row r="90" spans="1:12" x14ac:dyDescent="0.25">
      <c r="A90" s="14">
        <v>45314</v>
      </c>
      <c r="B90" s="17">
        <f t="shared" si="13"/>
        <v>0</v>
      </c>
      <c r="C90" s="19">
        <f t="shared" si="8"/>
        <v>0</v>
      </c>
      <c r="G90" s="17">
        <f t="shared" si="9"/>
        <v>0</v>
      </c>
      <c r="I90" s="17">
        <f t="shared" si="10"/>
        <v>0</v>
      </c>
      <c r="J90" s="17">
        <f t="shared" si="11"/>
        <v>0</v>
      </c>
      <c r="L90" s="18">
        <f t="shared" si="12"/>
        <v>39096.200000000019</v>
      </c>
    </row>
    <row r="91" spans="1:12" x14ac:dyDescent="0.25">
      <c r="A91" s="14">
        <v>45315</v>
      </c>
      <c r="B91" s="17">
        <f t="shared" si="13"/>
        <v>0</v>
      </c>
      <c r="C91" s="19">
        <f t="shared" si="8"/>
        <v>0</v>
      </c>
      <c r="G91" s="17">
        <f t="shared" si="9"/>
        <v>0</v>
      </c>
      <c r="I91" s="17">
        <f t="shared" si="10"/>
        <v>0</v>
      </c>
      <c r="J91" s="17">
        <f t="shared" si="11"/>
        <v>0</v>
      </c>
      <c r="L91" s="18">
        <f t="shared" si="12"/>
        <v>39096.200000000019</v>
      </c>
    </row>
    <row r="92" spans="1:12" x14ac:dyDescent="0.25">
      <c r="A92" s="14">
        <v>45316</v>
      </c>
      <c r="B92" s="17">
        <f t="shared" si="13"/>
        <v>0</v>
      </c>
      <c r="C92" s="19">
        <f t="shared" si="8"/>
        <v>0</v>
      </c>
      <c r="G92" s="17">
        <f t="shared" si="9"/>
        <v>0</v>
      </c>
      <c r="I92" s="17">
        <f t="shared" si="10"/>
        <v>0</v>
      </c>
      <c r="J92" s="17">
        <f t="shared" si="11"/>
        <v>0</v>
      </c>
      <c r="L92" s="18">
        <f t="shared" si="12"/>
        <v>39096.200000000019</v>
      </c>
    </row>
    <row r="93" spans="1:12" x14ac:dyDescent="0.25">
      <c r="A93" s="14">
        <v>45317</v>
      </c>
      <c r="B93" s="17">
        <f t="shared" si="13"/>
        <v>0</v>
      </c>
      <c r="C93" s="19">
        <f t="shared" si="8"/>
        <v>0</v>
      </c>
      <c r="G93" s="17">
        <f t="shared" si="9"/>
        <v>0</v>
      </c>
      <c r="I93" s="17">
        <f t="shared" si="10"/>
        <v>0</v>
      </c>
      <c r="J93" s="17">
        <f t="shared" si="11"/>
        <v>0</v>
      </c>
      <c r="L93" s="18">
        <f t="shared" si="12"/>
        <v>39096.200000000019</v>
      </c>
    </row>
    <row r="94" spans="1:12" x14ac:dyDescent="0.25">
      <c r="A94" s="14">
        <v>45318</v>
      </c>
      <c r="B94" s="17">
        <f t="shared" si="13"/>
        <v>0</v>
      </c>
      <c r="C94" s="19">
        <f t="shared" si="8"/>
        <v>0</v>
      </c>
      <c r="G94" s="17">
        <f t="shared" si="9"/>
        <v>0</v>
      </c>
      <c r="I94" s="17">
        <f t="shared" si="10"/>
        <v>0</v>
      </c>
      <c r="J94" s="17">
        <f t="shared" si="11"/>
        <v>0</v>
      </c>
      <c r="L94" s="18">
        <f t="shared" si="12"/>
        <v>39096.200000000019</v>
      </c>
    </row>
    <row r="95" spans="1:12" x14ac:dyDescent="0.25">
      <c r="A95" s="14">
        <v>45319</v>
      </c>
      <c r="B95" s="17">
        <f t="shared" si="13"/>
        <v>0</v>
      </c>
      <c r="C95" s="19">
        <f t="shared" si="8"/>
        <v>0</v>
      </c>
      <c r="G95" s="17">
        <f t="shared" si="9"/>
        <v>0</v>
      </c>
      <c r="I95" s="17">
        <f t="shared" si="10"/>
        <v>0</v>
      </c>
      <c r="J95" s="17">
        <f t="shared" si="11"/>
        <v>0</v>
      </c>
      <c r="L95" s="18">
        <f t="shared" si="12"/>
        <v>39096.200000000019</v>
      </c>
    </row>
    <row r="96" spans="1:12" x14ac:dyDescent="0.25">
      <c r="A96" s="14">
        <v>45320</v>
      </c>
      <c r="B96" s="17">
        <f t="shared" si="13"/>
        <v>0</v>
      </c>
      <c r="C96" s="19">
        <f t="shared" si="8"/>
        <v>0</v>
      </c>
      <c r="G96" s="17">
        <f t="shared" si="9"/>
        <v>0</v>
      </c>
      <c r="I96" s="17">
        <f t="shared" si="10"/>
        <v>0</v>
      </c>
      <c r="J96" s="17">
        <f t="shared" si="11"/>
        <v>0</v>
      </c>
      <c r="L96" s="18">
        <f t="shared" si="12"/>
        <v>39096.200000000019</v>
      </c>
    </row>
    <row r="97" spans="1:12" x14ac:dyDescent="0.25">
      <c r="A97" s="14">
        <v>45321</v>
      </c>
      <c r="B97" s="17">
        <f t="shared" si="13"/>
        <v>0</v>
      </c>
      <c r="C97" s="19">
        <f t="shared" si="8"/>
        <v>0</v>
      </c>
      <c r="G97" s="17">
        <f t="shared" si="9"/>
        <v>0</v>
      </c>
      <c r="I97" s="17">
        <f t="shared" si="10"/>
        <v>0</v>
      </c>
      <c r="J97" s="17">
        <f t="shared" si="11"/>
        <v>0</v>
      </c>
      <c r="L97" s="18">
        <f t="shared" si="12"/>
        <v>39096.200000000019</v>
      </c>
    </row>
    <row r="98" spans="1:12" x14ac:dyDescent="0.25">
      <c r="A98" s="14">
        <v>45322</v>
      </c>
      <c r="B98" s="17">
        <f t="shared" si="13"/>
        <v>0</v>
      </c>
      <c r="C98" s="19">
        <f t="shared" si="8"/>
        <v>0</v>
      </c>
      <c r="G98" s="17">
        <f t="shared" si="9"/>
        <v>0</v>
      </c>
      <c r="I98" s="17">
        <f t="shared" si="10"/>
        <v>0</v>
      </c>
      <c r="J98" s="17">
        <f t="shared" si="11"/>
        <v>0</v>
      </c>
      <c r="L98" s="18">
        <f t="shared" si="12"/>
        <v>39096.200000000019</v>
      </c>
    </row>
  </sheetData>
  <mergeCells count="38">
    <mergeCell ref="N56:O56"/>
    <mergeCell ref="N57:O57"/>
    <mergeCell ref="N58:O58"/>
    <mergeCell ref="N59:O59"/>
    <mergeCell ref="N51:Q51"/>
    <mergeCell ref="N52:O52"/>
    <mergeCell ref="N53:O53"/>
    <mergeCell ref="N54:O54"/>
    <mergeCell ref="N55:O55"/>
    <mergeCell ref="N42:Q42"/>
    <mergeCell ref="N43:Q45"/>
    <mergeCell ref="N46:Q46"/>
    <mergeCell ref="N47:Q47"/>
    <mergeCell ref="N48:Q49"/>
    <mergeCell ref="N38:Q38"/>
    <mergeCell ref="N39:O39"/>
    <mergeCell ref="P39:Q39"/>
    <mergeCell ref="N40:O41"/>
    <mergeCell ref="P40:Q41"/>
    <mergeCell ref="N16:Q16"/>
    <mergeCell ref="N17:O17"/>
    <mergeCell ref="P17:Q17"/>
    <mergeCell ref="N18:O19"/>
    <mergeCell ref="P18:Q19"/>
    <mergeCell ref="N20:Q20"/>
    <mergeCell ref="N24:Q24"/>
    <mergeCell ref="N26:Q27"/>
    <mergeCell ref="N21:Q23"/>
    <mergeCell ref="N25:Q25"/>
    <mergeCell ref="N37:O37"/>
    <mergeCell ref="N35:O35"/>
    <mergeCell ref="N30:O30"/>
    <mergeCell ref="N36:O36"/>
    <mergeCell ref="N29:Q29"/>
    <mergeCell ref="N31:O31"/>
    <mergeCell ref="N32:O32"/>
    <mergeCell ref="N33:O33"/>
    <mergeCell ref="N34:O34"/>
  </mergeCells>
  <conditionalFormatting sqref="B2:C98">
    <cfRule type="cellIs" dxfId="23" priority="31" operator="lessThan">
      <formula>0</formula>
    </cfRule>
    <cfRule type="cellIs" dxfId="22" priority="32" operator="greaterThan">
      <formula>0</formula>
    </cfRule>
  </conditionalFormatting>
  <conditionalFormatting sqref="P30">
    <cfRule type="cellIs" dxfId="21" priority="22" operator="greaterThan">
      <formula>0</formula>
    </cfRule>
  </conditionalFormatting>
  <conditionalFormatting sqref="P30">
    <cfRule type="cellIs" dxfId="20" priority="23" operator="lessThan">
      <formula>0</formula>
    </cfRule>
  </conditionalFormatting>
  <conditionalFormatting sqref="P31:P37">
    <cfRule type="cellIs" dxfId="19" priority="20" operator="greaterThan">
      <formula>5</formula>
    </cfRule>
    <cfRule type="cellIs" dxfId="18" priority="21" operator="greaterThan">
      <formula>0</formula>
    </cfRule>
    <cfRule type="cellIs" dxfId="17" priority="24" operator="greaterThan">
      <formula>0</formula>
    </cfRule>
  </conditionalFormatting>
  <conditionalFormatting sqref="P31:P37">
    <cfRule type="cellIs" dxfId="16" priority="25" operator="lessThan">
      <formula>0</formula>
    </cfRule>
  </conditionalFormatting>
  <conditionalFormatting sqref="P31:P37">
    <cfRule type="cellIs" dxfId="15" priority="26" operator="equal">
      <formula>0</formula>
    </cfRule>
  </conditionalFormatting>
  <conditionalFormatting sqref="N26">
    <cfRule type="cellIs" dxfId="14" priority="17" operator="lessThan">
      <formula>0</formula>
    </cfRule>
  </conditionalFormatting>
  <conditionalFormatting sqref="N21">
    <cfRule type="cellIs" dxfId="13" priority="18" operator="greaterThan">
      <formula>0</formula>
    </cfRule>
  </conditionalFormatting>
  <conditionalFormatting sqref="N21">
    <cfRule type="cellIs" dxfId="12" priority="19" operator="lessThan">
      <formula>0</formula>
    </cfRule>
  </conditionalFormatting>
  <conditionalFormatting sqref="O28:P28">
    <cfRule type="iconSet" priority="2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28:Q28">
    <cfRule type="iconSet" priority="2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28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P52">
    <cfRule type="cellIs" dxfId="11" priority="8" operator="greaterThan">
      <formula>0</formula>
    </cfRule>
  </conditionalFormatting>
  <conditionalFormatting sqref="P52">
    <cfRule type="cellIs" dxfId="10" priority="9" operator="lessThan">
      <formula>0</formula>
    </cfRule>
  </conditionalFormatting>
  <conditionalFormatting sqref="P53:P59">
    <cfRule type="cellIs" dxfId="9" priority="6" operator="greaterThan">
      <formula>5</formula>
    </cfRule>
    <cfRule type="cellIs" dxfId="8" priority="7" operator="greaterThan">
      <formula>0</formula>
    </cfRule>
    <cfRule type="cellIs" dxfId="7" priority="10" operator="greaterThan">
      <formula>0</formula>
    </cfRule>
  </conditionalFormatting>
  <conditionalFormatting sqref="P53:P59">
    <cfRule type="cellIs" dxfId="6" priority="11" operator="lessThan">
      <formula>0</formula>
    </cfRule>
  </conditionalFormatting>
  <conditionalFormatting sqref="P53:P59">
    <cfRule type="cellIs" dxfId="5" priority="12" operator="equal">
      <formula>0</formula>
    </cfRule>
  </conditionalFormatting>
  <conditionalFormatting sqref="N48">
    <cfRule type="cellIs" dxfId="4" priority="3" operator="lessThan">
      <formula>0</formula>
    </cfRule>
  </conditionalFormatting>
  <conditionalFormatting sqref="N43">
    <cfRule type="cellIs" dxfId="3" priority="4" operator="greaterThan">
      <formula>0</formula>
    </cfRule>
  </conditionalFormatting>
  <conditionalFormatting sqref="N43">
    <cfRule type="cellIs" dxfId="2" priority="5" operator="lessThan">
      <formula>0</formula>
    </cfRule>
  </conditionalFormatting>
  <conditionalFormatting sqref="O50:P50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O50:Q50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P50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:J98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0" id="{C1BF0916-8D48-4DFC-AE60-551FC5E5028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O28:Q28</xm:sqref>
        </x14:conditionalFormatting>
        <x14:conditionalFormatting xmlns:xm="http://schemas.microsoft.com/office/excel/2006/main">
          <x14:cfRule type="iconSet" priority="16" id="{37C2213E-E24F-4DAC-A56E-EE51D3C0073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O50:Q50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gastos</vt:lpstr>
      <vt:lpstr>painel</vt:lpstr>
      <vt:lpstr>InvestmentSport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Borge Pc</cp:lastModifiedBy>
  <dcterms:created xsi:type="dcterms:W3CDTF">2023-09-13T12:59:59Z</dcterms:created>
  <dcterms:modified xsi:type="dcterms:W3CDTF">2023-11-08T05:54:38Z</dcterms:modified>
</cp:coreProperties>
</file>