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99"/>
  </bookViews>
  <sheets>
    <sheet name="all" sheetId="25" r:id="rId1"/>
    <sheet name="fevereiroInvest" sheetId="3" r:id="rId2"/>
    <sheet name="marcoInvest" sheetId="4" r:id="rId3"/>
    <sheet name="abrilInvest" sheetId="7" r:id="rId4"/>
    <sheet name="maioInvest" sheetId="8" r:id="rId5"/>
    <sheet name="juhoInvest" sheetId="15" r:id="rId6"/>
    <sheet name="julhoInvest" sheetId="14" r:id="rId7"/>
    <sheet name="angostoInvest" sheetId="20" r:id="rId8"/>
    <sheet name="setembroInvest" sheetId="21" r:id="rId9"/>
    <sheet name="outubroInvest" sheetId="23" r:id="rId10"/>
    <sheet name="novembroInvest" sheetId="24" r:id="rId11"/>
  </sheets>
  <calcPr calcId="152511"/>
</workbook>
</file>

<file path=xl/calcChain.xml><?xml version="1.0" encoding="utf-8"?>
<calcChain xmlns="http://schemas.openxmlformats.org/spreadsheetml/2006/main">
  <c r="D77" i="25" l="1"/>
  <c r="D73" i="25"/>
  <c r="D68" i="25"/>
  <c r="D62" i="25"/>
  <c r="H74" i="25"/>
  <c r="I74" i="25" s="1"/>
  <c r="H67" i="25"/>
  <c r="I67" i="25" s="1"/>
  <c r="H70" i="25"/>
  <c r="I70" i="25" s="1"/>
  <c r="H78" i="25"/>
  <c r="I78" i="25" s="1"/>
  <c r="H79" i="25"/>
  <c r="I79" i="25" s="1"/>
  <c r="H81" i="25"/>
  <c r="I81" i="25" s="1"/>
  <c r="H82" i="25"/>
  <c r="I82" i="25" s="1"/>
  <c r="H83" i="25"/>
  <c r="I83" i="25" s="1"/>
  <c r="H84" i="25"/>
  <c r="I84" i="25" s="1"/>
  <c r="H85" i="25"/>
  <c r="I85" i="25" s="1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64" i="25"/>
  <c r="D67" i="25" l="1"/>
  <c r="I4" i="25"/>
  <c r="I13" i="25"/>
  <c r="I15" i="25"/>
  <c r="I18" i="25"/>
  <c r="I28" i="25"/>
  <c r="I29" i="25"/>
  <c r="I30" i="25"/>
  <c r="I35" i="25"/>
  <c r="I41" i="25"/>
  <c r="I44" i="25"/>
  <c r="I48" i="25"/>
  <c r="H80" i="25" s="1"/>
  <c r="I80" i="25" s="1"/>
  <c r="I49" i="25"/>
  <c r="I50" i="25"/>
  <c r="I53" i="25"/>
  <c r="I57" i="25"/>
  <c r="H5" i="25"/>
  <c r="I5" i="25" s="1"/>
  <c r="H7" i="25"/>
  <c r="I7" i="25" s="1"/>
  <c r="H10" i="25"/>
  <c r="I10" i="25" s="1"/>
  <c r="H11" i="25"/>
  <c r="I11" i="25" s="1"/>
  <c r="H12" i="25"/>
  <c r="I12" i="25" s="1"/>
  <c r="H14" i="25"/>
  <c r="I14" i="25" s="1"/>
  <c r="H16" i="25"/>
  <c r="I16" i="25" s="1"/>
  <c r="H17" i="25"/>
  <c r="I17" i="25" s="1"/>
  <c r="H19" i="25"/>
  <c r="I19" i="25" s="1"/>
  <c r="H20" i="25"/>
  <c r="I20" i="25" s="1"/>
  <c r="H21" i="25"/>
  <c r="I21" i="25" s="1"/>
  <c r="H22" i="25"/>
  <c r="I22" i="25" s="1"/>
  <c r="H23" i="25"/>
  <c r="I23" i="25" s="1"/>
  <c r="H24" i="25"/>
  <c r="I24" i="25" s="1"/>
  <c r="H25" i="25"/>
  <c r="I25" i="25" s="1"/>
  <c r="H27" i="25"/>
  <c r="I27" i="25" s="1"/>
  <c r="H33" i="25"/>
  <c r="I33" i="25" s="1"/>
  <c r="H36" i="25"/>
  <c r="I36" i="25" s="1"/>
  <c r="H71" i="25" s="1"/>
  <c r="I71" i="25" s="1"/>
  <c r="H37" i="25"/>
  <c r="I37" i="25" s="1"/>
  <c r="H38" i="25"/>
  <c r="I38" i="25" s="1"/>
  <c r="H39" i="25"/>
  <c r="I39" i="25" s="1"/>
  <c r="H40" i="25"/>
  <c r="I40" i="25" s="1"/>
  <c r="H43" i="25"/>
  <c r="I43" i="25" s="1"/>
  <c r="H45" i="25"/>
  <c r="I45" i="25" s="1"/>
  <c r="H46" i="25"/>
  <c r="I46" i="25" s="1"/>
  <c r="H47" i="25"/>
  <c r="I47" i="25" s="1"/>
  <c r="H51" i="25"/>
  <c r="I51" i="25" s="1"/>
  <c r="H52" i="25"/>
  <c r="I52" i="25" s="1"/>
  <c r="H54" i="25"/>
  <c r="I54" i="25" s="1"/>
  <c r="H55" i="25"/>
  <c r="I55" i="25" s="1"/>
  <c r="H66" i="25" s="1"/>
  <c r="I66" i="25" s="1"/>
  <c r="H56" i="25"/>
  <c r="I56" i="25" s="1"/>
  <c r="I2" i="25"/>
  <c r="D72" i="25"/>
  <c r="D74" i="25" s="1"/>
  <c r="D66" i="25"/>
  <c r="D64" i="25"/>
  <c r="D65" i="25" s="1"/>
  <c r="H69" i="25" l="1"/>
  <c r="I69" i="25" s="1"/>
  <c r="H73" i="25"/>
  <c r="I73" i="25" s="1"/>
  <c r="H76" i="25"/>
  <c r="I76" i="25" s="1"/>
  <c r="H77" i="25"/>
  <c r="I77" i="25" s="1"/>
  <c r="H68" i="25"/>
  <c r="I68" i="25" s="1"/>
  <c r="H72" i="25"/>
  <c r="I72" i="25" s="1"/>
  <c r="H64" i="25"/>
  <c r="I64" i="25" s="1"/>
  <c r="H65" i="25"/>
  <c r="I65" i="25" s="1"/>
  <c r="H75" i="25"/>
  <c r="I75" i="25" s="1"/>
  <c r="D75" i="25"/>
  <c r="I3" i="24"/>
  <c r="I4" i="24"/>
  <c r="I5" i="24"/>
  <c r="I6" i="24"/>
  <c r="I7" i="24"/>
  <c r="I2" i="24"/>
  <c r="H4" i="24"/>
  <c r="H5" i="24"/>
  <c r="H6" i="24"/>
  <c r="H2" i="24"/>
  <c r="D21" i="24"/>
  <c r="D22" i="24" s="1"/>
  <c r="D16" i="24"/>
  <c r="D15" i="24" s="1"/>
  <c r="D11" i="24"/>
  <c r="D13" i="24" s="1"/>
  <c r="D14" i="24" s="1"/>
  <c r="D17" i="24" l="1"/>
  <c r="D23" i="24"/>
  <c r="I3" i="23"/>
  <c r="I4" i="23"/>
  <c r="I5" i="23"/>
  <c r="I6" i="23"/>
  <c r="I2" i="23"/>
  <c r="H6" i="23"/>
  <c r="H2" i="23"/>
  <c r="D21" i="23"/>
  <c r="D22" i="23" s="1"/>
  <c r="D16" i="23"/>
  <c r="D15" i="23" s="1"/>
  <c r="D11" i="23"/>
  <c r="D13" i="23" s="1"/>
  <c r="D14" i="23" s="1"/>
  <c r="D24" i="24" l="1"/>
  <c r="D25" i="24" s="1"/>
  <c r="D18" i="24" s="1"/>
  <c r="D17" i="23"/>
  <c r="D24" i="23"/>
  <c r="D25" i="23" s="1"/>
  <c r="D18" i="23" s="1"/>
  <c r="D23" i="23"/>
  <c r="D19" i="21"/>
  <c r="I3" i="21"/>
  <c r="I4" i="21"/>
  <c r="I5" i="21"/>
  <c r="I2" i="21"/>
  <c r="H4" i="21"/>
  <c r="H5" i="21"/>
  <c r="H2" i="21"/>
  <c r="D29" i="21"/>
  <c r="D30" i="21" s="1"/>
  <c r="D24" i="21"/>
  <c r="D23" i="21" s="1"/>
  <c r="D21" i="21"/>
  <c r="D22" i="21" s="1"/>
  <c r="I3" i="20"/>
  <c r="I4" i="20"/>
  <c r="I5" i="20"/>
  <c r="I6" i="20"/>
  <c r="I7" i="20"/>
  <c r="I8" i="20"/>
  <c r="I2" i="20"/>
  <c r="H3" i="20"/>
  <c r="H4" i="20"/>
  <c r="H5" i="20"/>
  <c r="H6" i="20"/>
  <c r="H7" i="20"/>
  <c r="H9" i="20"/>
  <c r="D29" i="20"/>
  <c r="D31" i="20" s="1"/>
  <c r="D24" i="20"/>
  <c r="D23" i="20" s="1"/>
  <c r="D19" i="20"/>
  <c r="D21" i="20" s="1"/>
  <c r="D22" i="20" s="1"/>
  <c r="D25" i="21" l="1"/>
  <c r="D32" i="21"/>
  <c r="D33" i="21" s="1"/>
  <c r="D26" i="21" s="1"/>
  <c r="D31" i="21"/>
  <c r="D25" i="20"/>
  <c r="D30" i="20"/>
  <c r="D32" i="20" l="1"/>
  <c r="D33" i="20" s="1"/>
  <c r="D26" i="20" s="1"/>
  <c r="D30" i="14" l="1"/>
  <c r="I2" i="14"/>
  <c r="D26" i="15"/>
  <c r="D21" i="7"/>
  <c r="D16" i="7"/>
  <c r="D27" i="7"/>
  <c r="D24" i="3"/>
  <c r="I2" i="3"/>
  <c r="D13" i="15" l="1"/>
  <c r="D23" i="15" l="1"/>
  <c r="D18" i="15"/>
  <c r="D17" i="15" s="1"/>
  <c r="D15" i="15"/>
  <c r="D16" i="15" s="1"/>
  <c r="D24" i="14"/>
  <c r="D23" i="14" s="1"/>
  <c r="D19" i="14"/>
  <c r="D21" i="14" s="1"/>
  <c r="D22" i="14" s="1"/>
  <c r="D29" i="14"/>
  <c r="H4" i="14" s="1"/>
  <c r="D25" i="15" l="1"/>
  <c r="D24" i="15"/>
  <c r="I6" i="15" s="1"/>
  <c r="H5" i="14"/>
  <c r="I5" i="14" s="1"/>
  <c r="H3" i="14"/>
  <c r="H6" i="14"/>
  <c r="H3" i="15"/>
  <c r="D19" i="15"/>
  <c r="D25" i="14"/>
  <c r="D31" i="14"/>
  <c r="D16" i="8"/>
  <c r="D32" i="14" l="1"/>
  <c r="D33" i="14" s="1"/>
  <c r="D26" i="14" s="1"/>
  <c r="H2" i="15"/>
  <c r="I2" i="15" s="1"/>
  <c r="I5" i="15"/>
  <c r="H4" i="15"/>
  <c r="I4" i="15" s="1"/>
  <c r="D27" i="15" l="1"/>
  <c r="D20" i="15" s="1"/>
  <c r="D21" i="8" l="1"/>
  <c r="D20" i="8" s="1"/>
  <c r="D26" i="8"/>
  <c r="D18" i="8"/>
  <c r="D19" i="8" s="1"/>
  <c r="D28" i="8" l="1"/>
  <c r="D27" i="8"/>
  <c r="D22" i="8"/>
  <c r="D10" i="4"/>
  <c r="D15" i="4"/>
  <c r="H9" i="8" l="1"/>
  <c r="H3" i="8"/>
  <c r="I3" i="8" s="1"/>
  <c r="H6" i="8"/>
  <c r="I6" i="8" s="1"/>
  <c r="H8" i="8"/>
  <c r="I8" i="8" s="1"/>
  <c r="I4" i="8"/>
  <c r="I9" i="8"/>
  <c r="H2" i="8"/>
  <c r="I2" i="8" s="1"/>
  <c r="H5" i="8"/>
  <c r="I5" i="8" s="1"/>
  <c r="H7" i="8"/>
  <c r="I7" i="8" s="1"/>
  <c r="H10" i="8"/>
  <c r="I10" i="8" s="1"/>
  <c r="D29" i="8" l="1"/>
  <c r="D30" i="8" s="1"/>
  <c r="D23" i="8" s="1"/>
  <c r="D26" i="7"/>
  <c r="D18" i="7"/>
  <c r="D19" i="7" s="1"/>
  <c r="D28" i="7" l="1"/>
  <c r="D20" i="7"/>
  <c r="D22" i="7" s="1"/>
  <c r="I8" i="7" l="1"/>
  <c r="H2" i="7"/>
  <c r="I2" i="7" s="1"/>
  <c r="H4" i="7"/>
  <c r="H5" i="7"/>
  <c r="I5" i="7" s="1"/>
  <c r="H6" i="7"/>
  <c r="I6" i="7" s="1"/>
  <c r="H9" i="7"/>
  <c r="I9" i="7" s="1"/>
  <c r="H3" i="7"/>
  <c r="H7" i="7"/>
  <c r="I7" i="7" s="1"/>
  <c r="I10" i="7"/>
  <c r="D14" i="4"/>
  <c r="D20" i="4"/>
  <c r="D21" i="4" s="1"/>
  <c r="I3" i="4" s="1"/>
  <c r="D12" i="4"/>
  <c r="D13" i="4" s="1"/>
  <c r="D22" i="4" l="1"/>
  <c r="D29" i="7"/>
  <c r="D30" i="7" s="1"/>
  <c r="D23" i="7" s="1"/>
  <c r="D16" i="4"/>
  <c r="D18" i="3"/>
  <c r="H4" i="4" l="1"/>
  <c r="I4" i="4" s="1"/>
  <c r="D23" i="3"/>
  <c r="D17" i="3"/>
  <c r="D25" i="3" l="1"/>
  <c r="D23" i="4"/>
  <c r="D24" i="4" s="1"/>
  <c r="D17" i="4" s="1"/>
  <c r="D15" i="3"/>
  <c r="D16" i="3" s="1"/>
  <c r="D19" i="3" s="1"/>
  <c r="D26" i="3" l="1"/>
  <c r="D27" i="3" s="1"/>
  <c r="H8" i="3"/>
  <c r="H6" i="3"/>
  <c r="H4" i="3"/>
  <c r="F32" i="3"/>
  <c r="H7" i="3"/>
  <c r="H5" i="3"/>
  <c r="F21" i="3"/>
  <c r="F14" i="3" l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D20" i="3"/>
  <c r="D76" i="25"/>
  <c r="D69" i="25" s="1"/>
</calcChain>
</file>

<file path=xl/sharedStrings.xml><?xml version="1.0" encoding="utf-8"?>
<sst xmlns="http://schemas.openxmlformats.org/spreadsheetml/2006/main" count="869" uniqueCount="132">
  <si>
    <t>DATA</t>
  </si>
  <si>
    <t>GAME</t>
  </si>
  <si>
    <t>PERFORMANCE</t>
  </si>
  <si>
    <t>LEAGUE</t>
  </si>
  <si>
    <t>ANALISE-TECNICA</t>
  </si>
  <si>
    <t>LEAGUE TWO</t>
  </si>
  <si>
    <t>RESULT</t>
  </si>
  <si>
    <t>matriz-primo</t>
  </si>
  <si>
    <t>COMO vs BRESCIA</t>
  </si>
  <si>
    <t>ITALY - SERIE B</t>
  </si>
  <si>
    <t>3--0</t>
  </si>
  <si>
    <t>1--1</t>
  </si>
  <si>
    <t>1--0</t>
  </si>
  <si>
    <t>matriz-magico</t>
  </si>
  <si>
    <t>PERUGIA vs LECCE</t>
  </si>
  <si>
    <t>PARMA vs CITTADELLA</t>
  </si>
  <si>
    <t> SCUNTHORPE vs BARROW</t>
  </si>
  <si>
    <t>ASCOLI vs PISA</t>
  </si>
  <si>
    <t>PRICE</t>
  </si>
  <si>
    <t>ANALISE-FUNDAMENTALSTA</t>
  </si>
  <si>
    <t>RETURN</t>
  </si>
  <si>
    <t>PROFIT</t>
  </si>
  <si>
    <t>T.ENTRADA</t>
  </si>
  <si>
    <t>DAY</t>
  </si>
  <si>
    <t>OPERATIONS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</si>
  <si>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</si>
  <si>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</si>
  <si>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</si>
  <si>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</si>
  <si>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</si>
  <si>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</si>
  <si>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</si>
  <si>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</t>
  </si>
  <si>
    <t>STAKE</t>
  </si>
  <si>
    <t>STAKE BET PRIMO 3%</t>
  </si>
  <si>
    <t>STAKE BET MAGICO 7%</t>
  </si>
  <si>
    <t>LUCRO</t>
  </si>
  <si>
    <t>RATE</t>
  </si>
  <si>
    <t>FULLGREEN/FULLRED</t>
  </si>
  <si>
    <t>fullgreen</t>
  </si>
  <si>
    <t>0--0</t>
  </si>
  <si>
    <t>2--0</t>
  </si>
  <si>
    <t>0--1</t>
  </si>
  <si>
    <t>3--3</t>
  </si>
  <si>
    <t>under 2</t>
  </si>
  <si>
    <t>fullred</t>
  </si>
  <si>
    <t>void</t>
  </si>
  <si>
    <t>SOUTH KOREA - K LEAGUE 2</t>
  </si>
  <si>
    <t>COMO vs CITTADELLA</t>
  </si>
  <si>
    <t>QUEVILLY ROUEN vs RODEZ AVEYRON</t>
  </si>
  <si>
    <t>FRANCE - LIGUE 2</t>
  </si>
  <si>
    <t> PERUGIA vs PISA</t>
  </si>
  <si>
    <t>COVENTRY CITY vs BOURNEMOUTH</t>
  </si>
  <si>
    <t>CHAMPIONSHIP</t>
  </si>
  <si>
    <t>PERUGIA vs PARMA</t>
  </si>
  <si>
    <t>SWANSEA CITY vs BOURNEMOUTH</t>
  </si>
  <si>
    <t>CITTADELLA vs BRESCIA</t>
  </si>
  <si>
    <t> ITALY - SERIE B</t>
  </si>
  <si>
    <t> COVENTRY CITY vs HUDDERSFIELD</t>
  </si>
  <si>
    <t>D. ESPANOL vs G. LAMADRID</t>
  </si>
  <si>
    <t>ARGENTINA - PRIMERA C - APERTURA</t>
  </si>
  <si>
    <t>BRAZIL - SERIE B</t>
  </si>
  <si>
    <t>PORT VALE vs NEWPORT</t>
  </si>
  <si>
    <t>COMO vs CREMONESE</t>
  </si>
  <si>
    <t>PERUGIA vs MONZA</t>
  </si>
  <si>
    <t>CADIZ vs ELCHE</t>
  </si>
  <si>
    <t>LA LIGA</t>
  </si>
  <si>
    <t> SEOUL vs SUWON CITY</t>
  </si>
  <si>
    <t>SOUTH KOREA - K LEAGUE 1</t>
  </si>
  <si>
    <t>FC BARCELONA vs CELTA VIGO</t>
  </si>
  <si>
    <t> VALENCIA vs CELTA VIGO</t>
  </si>
  <si>
    <t> CHUNGNAM ASAN vs JEONNAM DRAGONS</t>
  </si>
  <si>
    <t>S. ITALIANO vs D. ESPANOL</t>
  </si>
  <si>
    <t>2--1</t>
  </si>
  <si>
    <t>3--1</t>
  </si>
  <si>
    <t>5--0</t>
  </si>
  <si>
    <t>2--2</t>
  </si>
  <si>
    <t>1--2</t>
  </si>
  <si>
    <t>0--3</t>
  </si>
  <si>
    <t>1--3</t>
  </si>
  <si>
    <t>ARGENTINA - LIGA PROFESIONAL</t>
  </si>
  <si>
    <t>FRANCE - LIGUE 1</t>
  </si>
  <si>
    <t>JAPAN - J3 LEAGUE</t>
  </si>
  <si>
    <t>BRAGANTINO vs FLAMENGO</t>
  </si>
  <si>
    <t>BRAZIL - SERIE A</t>
  </si>
  <si>
    <t>BERAZATEGUI vs D. LAFERRERE</t>
  </si>
  <si>
    <t>CHUNGNAM ASAN vs DAEJEON CITIZEN</t>
  </si>
  <si>
    <t>GOIAS vs INTERNACIONAL</t>
  </si>
  <si>
    <t>JEONBUK MOTORS vs DAEGU</t>
  </si>
  <si>
    <t>POHANG STEELERS vs ULSAN</t>
  </si>
  <si>
    <t>VITORIA vs FIGUEIRENSE</t>
  </si>
  <si>
    <t>BRAZIL - SERIE C</t>
  </si>
  <si>
    <t> SEOUL E-LAND vs JEONNAM DRAGONS</t>
  </si>
  <si>
    <t>SEOUL E-LAND vs GWANGJU</t>
  </si>
  <si>
    <t>ARSENAL SARANDI vs PLATENSE</t>
  </si>
  <si>
    <t>over 2,5</t>
  </si>
  <si>
    <t>fullre</t>
  </si>
  <si>
    <t>STAKE BET PRIMO 4%</t>
  </si>
  <si>
    <t>V. ARENAS vs LINIERS</t>
  </si>
  <si>
    <t>ARGENTINA - PRIMERA C - CLAUSURA</t>
  </si>
  <si>
    <t> APARECIDENSE vs BOTAFOGO PB</t>
  </si>
  <si>
    <t>JEJU UTD vs POHANG STEELERS</t>
  </si>
  <si>
    <t> GIMCHEON SANGMU vs SEOUL</t>
  </si>
  <si>
    <t>GIMCHEON SANGMU vs ULSAN</t>
  </si>
  <si>
    <t> CENTRAL CORDOBA vs G. LAMADRID</t>
  </si>
  <si>
    <t>INCHEON UTD vs SEOUL</t>
  </si>
  <si>
    <t> CHEONAN CITY vs BUSAN TRANSPORT</t>
  </si>
  <si>
    <t> SOUTH KOREA - K3 LEAGUE</t>
  </si>
  <si>
    <t>BARI vs SPAL</t>
  </si>
  <si>
    <t>JEONBUK MOTORS vs SEOUL</t>
  </si>
  <si>
    <t>DAEGU vs JEONBUK MOTORS</t>
  </si>
  <si>
    <t>D. ESPANOL vs S. ITALIANO</t>
  </si>
  <si>
    <t>ROCHDALE vs DONCASTER</t>
  </si>
  <si>
    <t>0--5</t>
  </si>
  <si>
    <t>T. MIYAZAKI vs FUKUSHIMA UTD</t>
  </si>
  <si>
    <t>LINIERS vs S. ITALIANO</t>
  </si>
  <si>
    <t>SUNDERLAND vs BURNLEY</t>
  </si>
  <si>
    <t>JEONBUK MOTORS vs INCHEON UTD</t>
  </si>
  <si>
    <t>ITALY - SERIE C - GROUP B</t>
  </si>
  <si>
    <t>PRESTON vs SWANSEA CITY</t>
  </si>
  <si>
    <t>BIRMINGHAM CITY vs SUNDERLAND</t>
  </si>
  <si>
    <t>GRIMSBY vs DONCASTER</t>
  </si>
  <si>
    <t>GUINGAMP vs LE HAVRE</t>
  </si>
  <si>
    <t>RECANATESE vs RIMINI</t>
  </si>
  <si>
    <t>SAN DONATO vs MONTEVARCHI</t>
  </si>
  <si>
    <t>4--1</t>
  </si>
  <si>
    <t>2--4</t>
  </si>
  <si>
    <t>LEAGUE PROFIT +</t>
  </si>
  <si>
    <t>TOTAL DE ENTRADA</t>
  </si>
  <si>
    <t>PROFIT/LOSS</t>
  </si>
  <si>
    <t>%</t>
  </si>
  <si>
    <t>FRANCE LIGUE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</si>
</sst>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2"/>
      <color rgb="FF000000"/>
      <name val="Calibri"/>
      <family val="2"/>
    </font>
    <font>
      <sz val="14"/>
      <name val="Arial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b/>
      <sz val="11"/>
      <color rgb="FF548135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FCF5E8"/>
        <bgColor rgb="FFFCF5E8"/>
      </patternFill>
    </fill>
    <fill>
      <patternFill patternType="solid">
        <fgColor theme="9" tint="0.79998168889431442"/>
        <bgColor rgb="FFFCF5E8"/>
      </patternFill>
    </fill>
  </fills>
  <borders count="6">
    <border>
      <left/>
      <right/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14" fontId="0" fillId="0" borderId="0" xfId="0" applyNumberForma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Alignment="1">
      <alignment horizontal="center" textRotation="45"/>
    </xf>
    <xf numFmtId="0" fontId="4" fillId="3" borderId="0" xfId="0" applyFont="1" applyFill="1" applyAlignment="1">
      <alignment horizontal="center" textRotation="45"/>
    </xf>
    <xf numFmtId="2" fontId="5" fillId="3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0" fillId="3" borderId="0" xfId="0" applyFill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65" fontId="0" fillId="4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164" fontId="9" fillId="5" borderId="0" xfId="0" applyNumberFormat="1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165" fontId="0" fillId="4" borderId="0" xfId="0" applyNumberFormat="1" applyFont="1" applyFill="1" applyAlignment="1">
      <alignment horizontal="center"/>
    </xf>
    <xf numFmtId="0" fontId="0" fillId="0" borderId="0" xfId="0" applyFont="1"/>
    <xf numFmtId="164" fontId="10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0" borderId="0" xfId="0" applyFill="1"/>
    <xf numFmtId="0" fontId="1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ont="1" applyAlignment="1">
      <alignment vertical="center"/>
    </xf>
    <xf numFmtId="0" fontId="11" fillId="8" borderId="1" xfId="0" applyFont="1" applyFill="1" applyBorder="1" applyAlignment="1">
      <alignment horizontal="center" vertical="center"/>
    </xf>
    <xf numFmtId="0" fontId="12" fillId="9" borderId="2" xfId="0" applyFont="1" applyFill="1" applyBorder="1"/>
    <xf numFmtId="0" fontId="12" fillId="9" borderId="3" xfId="0" applyFont="1" applyFill="1" applyBorder="1"/>
    <xf numFmtId="0" fontId="13" fillId="9" borderId="4" xfId="0" applyFont="1" applyFill="1" applyBorder="1" applyAlignment="1">
      <alignment horizontal="center" vertical="center"/>
    </xf>
    <xf numFmtId="164" fontId="13" fillId="9" borderId="4" xfId="0" applyNumberFormat="1" applyFont="1" applyFill="1" applyBorder="1" applyAlignment="1">
      <alignment horizontal="center" vertical="center"/>
    </xf>
    <xf numFmtId="0" fontId="14" fillId="10" borderId="4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11" borderId="4" xfId="0" applyFont="1" applyFill="1" applyBorder="1" applyAlignment="1">
      <alignment horizontal="center" vertical="center"/>
    </xf>
    <xf numFmtId="165" fontId="15" fillId="11" borderId="4" xfId="0" applyNumberFormat="1" applyFont="1" applyFill="1" applyBorder="1" applyAlignment="1">
      <alignment horizontal="center" vertical="center"/>
    </xf>
    <xf numFmtId="0" fontId="0" fillId="7" borderId="0" xfId="0" applyFont="1" applyFill="1" applyAlignment="1">
      <alignment horizontal="center" vertical="center"/>
    </xf>
  </cellXfs>
  <cellStyles count="1">
    <cellStyle name="Normal" xfId="0" builtinId="0"/>
  </cellStyles>
  <dxfs count="9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outline="0">
        <right style="thick">
          <color rgb="FFFFFFFF"/>
        </right>
      </border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right style="thick">
          <color rgb="FFFFFFFF"/>
        </right>
      </border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right style="thick">
          <color rgb="FFFFFFF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right style="thick">
          <color rgb="FFFFFFFF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</dxfs>
  <tableStyles count="5" defaultTableStyle="TableStyleMedium2" defaultPivotStyle="PivotStyleMedium9">
    <tableStyle name="Equipes-style 10" pivot="0" count="2">
      <tableStyleElement type="firstRowStripe" dxfId="92"/>
      <tableStyleElement type="secondRowStripe" dxfId="91"/>
    </tableStyle>
    <tableStyle name="Equipes-style 2" pivot="0" count="2">
      <tableStyleElement type="firstRowStripe" dxfId="90"/>
      <tableStyleElement type="secondRowStripe" dxfId="89"/>
    </tableStyle>
    <tableStyle name="Equipes-style 3" pivot="0" count="2">
      <tableStyleElement type="firstRowStripe" dxfId="88"/>
      <tableStyleElement type="secondRowStripe" dxfId="87"/>
    </tableStyle>
    <tableStyle name="Equipes-style 4" pivot="0" count="2">
      <tableStyleElement type="firstRowStripe" dxfId="86"/>
      <tableStyleElement type="secondRowStripe" dxfId="85"/>
    </tableStyle>
    <tableStyle name="Equipes-style 7" pivot="0" count="2">
      <tableStyleElement type="firstRowStripe" dxfId="84"/>
      <tableStyleElement type="secondRowStripe" dxfId="83"/>
    </tableStyle>
  </tableStyles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235" displayName="Table_235" ref="F77:I77" headerRowCount="0">
  <tableColumns count="4">
    <tableColumn id="1" name="Column1">
      <calculatedColumnFormula>COUNTIF(K$2:$K$57,G77)</calculatedColumnFormula>
    </tableColumn>
    <tableColumn id="2" name="Column2" dataDxfId="78"/>
    <tableColumn id="3" name="Column3" dataDxfId="77">
      <calculatedColumnFormula>SUMIFS($I$2:$I$57,$K$2:$K$57,G77)</calculatedColumnFormula>
    </tableColumn>
    <tableColumn id="4" name="Column4" dataDxfId="76">
      <calculatedColumnFormula>H77/D$71*100</calculatedColumnFormula>
    </tableColumn>
  </tableColumns>
  <tableStyleInfo name="Equipes-style 2" showFirstColumn="1" showLastColumn="1" showRowStripes="1" showColumnStripes="0"/>
</table>
</file>

<file path=xl/tables/table2.xml><?xml version="1.0" encoding="utf-8"?>
<table xmlns="http://schemas.openxmlformats.org/spreadsheetml/2006/main" id="2" name="Table_336" displayName="Table_336" ref="F78:I78" headerRowCount="0" headerRowDxfId="75" dataDxfId="74" totalsRowDxfId="73">
  <tableColumns count="4">
    <tableColumn id="1" name="Column1" dataDxfId="72">
      <calculatedColumnFormula>COUNTIF(K$2:$K$57,G78)</calculatedColumnFormula>
    </tableColumn>
    <tableColumn id="2" name="Column2" dataDxfId="71"/>
    <tableColumn id="3" name="Column3" dataDxfId="70">
      <calculatedColumnFormula>SUMIFS($I$2:$I$57,$K$2:$K$57,G78)</calculatedColumnFormula>
    </tableColumn>
    <tableColumn id="4" name="Column4" dataDxfId="69">
      <calculatedColumnFormula>H78/D$71*100</calculatedColumnFormula>
    </tableColumn>
  </tableColumns>
  <tableStyleInfo name="Equipes-style 3" showFirstColumn="1" showLastColumn="1" showRowStripes="1" showColumnStripes="0"/>
</table>
</file>

<file path=xl/tables/table3.xml><?xml version="1.0" encoding="utf-8"?>
<table xmlns="http://schemas.openxmlformats.org/spreadsheetml/2006/main" id="3" name="Table_437" displayName="Table_437" ref="F79:I79" headerRowCount="0">
  <tableColumns count="4">
    <tableColumn id="1" name="Column1">
      <calculatedColumnFormula>COUNTIF(K$2:$K$57,G79)</calculatedColumnFormula>
    </tableColumn>
    <tableColumn id="2" name="Column2" dataDxfId="68"/>
    <tableColumn id="3" name="Column3" dataDxfId="67">
      <calculatedColumnFormula>SUMIFS($I$2:$I$57,$K$2:$K$57,G79)</calculatedColumnFormula>
    </tableColumn>
    <tableColumn id="4" name="Column4" dataDxfId="66">
      <calculatedColumnFormula>H79/D$71*100</calculatedColumnFormula>
    </tableColumn>
  </tableColumns>
  <tableStyleInfo name="Equipes-style 4" showFirstColumn="1" showLastColumn="1" showRowStripes="1" showColumnStripes="0"/>
</table>
</file>

<file path=xl/tables/table4.xml><?xml version="1.0" encoding="utf-8"?>
<table xmlns="http://schemas.openxmlformats.org/spreadsheetml/2006/main" id="4" name="Table_740" displayName="Table_740" ref="F80:I80" headerRowCount="0" headerRowDxfId="65" dataDxfId="64" totalsRowDxfId="63">
  <tableColumns count="4">
    <tableColumn id="1" name="Column1" dataDxfId="62">
      <calculatedColumnFormula>COUNTIF(K$2:$K$57,G80)</calculatedColumnFormula>
    </tableColumn>
    <tableColumn id="2" name="Column2" dataDxfId="61"/>
    <tableColumn id="3" name="Column3" dataDxfId="60">
      <calculatedColumnFormula>SUMIFS($I$2:$I$57,$K$2:$K$57,G80)</calculatedColumnFormula>
    </tableColumn>
    <tableColumn id="4" name="Column4" dataDxfId="59">
      <calculatedColumnFormula>H80/D$71*100</calculatedColumnFormula>
    </tableColumn>
  </tableColumns>
  <tableStyleInfo name="Equipes-style 7" showFirstColumn="1" showLastColumn="1" showRowStripes="1" showColumnStripes="0"/>
</table>
</file>

<file path=xl/tables/table5.xml><?xml version="1.0" encoding="utf-8"?>
<table xmlns="http://schemas.openxmlformats.org/spreadsheetml/2006/main" id="5" name="Table_1043" displayName="Table_1043" ref="F81:I81" headerRowCount="0" headerRowDxfId="58" dataDxfId="57" totalsRowDxfId="56">
  <tableColumns count="4">
    <tableColumn id="1" name="Column1" dataDxfId="55">
      <calculatedColumnFormula>COUNTIF(K$2:$K$57,G81)</calculatedColumnFormula>
    </tableColumn>
    <tableColumn id="2" name="Column2" dataDxfId="54"/>
    <tableColumn id="3" name="Column3" dataDxfId="53">
      <calculatedColumnFormula>SUMIFS($I$2:$I$57,$K$2:$K$57,G81)</calculatedColumnFormula>
    </tableColumn>
    <tableColumn id="4" name="Column4" dataDxfId="52">
      <calculatedColumnFormula>H81/D$71*100</calculatedColumnFormula>
    </tableColumn>
  </tableColumns>
  <tableStyleInfo name="Equipes-style 10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tabSelected="1" topLeftCell="B54" workbookViewId="0">
      <selection activeCell="F72" sqref="F72"/>
    </sheetView>
  </sheetViews>
  <sheetFormatPr defaultRowHeight="15" x14ac:dyDescent="0.25"/>
  <cols>
    <col min="1" max="1" width="10.7109375" bestFit="1" customWidth="1"/>
    <col min="2" max="2" width="39.7109375" bestFit="1" customWidth="1"/>
    <col min="4" max="4" width="17.140625" bestFit="1" customWidth="1"/>
    <col min="5" max="5" width="23.28515625" bestFit="1" customWidth="1"/>
    <col min="6" max="6" width="18.42578125" bestFit="1" customWidth="1"/>
    <col min="7" max="7" width="32.5703125" bestFit="1" customWidth="1"/>
    <col min="8" max="8" width="13.7109375" bestFit="1" customWidth="1"/>
    <col min="9" max="9" width="12" bestFit="1" customWidth="1"/>
    <col min="11" max="11" width="34.28515625" bestFit="1" customWidth="1"/>
  </cols>
  <sheetData>
    <row r="1" spans="1:11" ht="117" x14ac:dyDescent="0.25">
      <c r="A1" s="6" t="s">
        <v>0</v>
      </c>
      <c r="B1" s="6" t="s">
        <v>1</v>
      </c>
      <c r="C1" s="7" t="s">
        <v>18</v>
      </c>
      <c r="D1" s="6" t="s">
        <v>2</v>
      </c>
      <c r="E1" s="6" t="s">
        <v>19</v>
      </c>
      <c r="F1" s="6" t="s">
        <v>4</v>
      </c>
      <c r="G1" s="6" t="s">
        <v>38</v>
      </c>
      <c r="H1" s="6" t="s">
        <v>20</v>
      </c>
      <c r="I1" s="6" t="s">
        <v>21</v>
      </c>
      <c r="J1" s="6" t="s">
        <v>6</v>
      </c>
      <c r="K1" s="6" t="s">
        <v>3</v>
      </c>
    </row>
    <row r="2" spans="1:11" x14ac:dyDescent="0.25">
      <c r="A2" s="1">
        <v>44618</v>
      </c>
      <c r="B2" s="2" t="s">
        <v>8</v>
      </c>
      <c r="C2" s="8">
        <v>1.62</v>
      </c>
      <c r="D2" s="9">
        <v>20</v>
      </c>
      <c r="E2" s="3" t="s">
        <v>7</v>
      </c>
      <c r="F2" s="10" t="s">
        <v>95</v>
      </c>
      <c r="G2" s="10" t="s">
        <v>45</v>
      </c>
      <c r="H2" s="11">
        <v>0</v>
      </c>
      <c r="I2" s="11">
        <f>H2-D$73</f>
        <v>-17340.855</v>
      </c>
      <c r="J2" s="12" t="s">
        <v>11</v>
      </c>
      <c r="K2" s="2" t="s">
        <v>9</v>
      </c>
    </row>
    <row r="3" spans="1:11" x14ac:dyDescent="0.25">
      <c r="A3" s="1">
        <v>44626</v>
      </c>
      <c r="B3" s="2" t="s">
        <v>14</v>
      </c>
      <c r="C3" s="14">
        <v>2</v>
      </c>
      <c r="D3" s="9">
        <v>16</v>
      </c>
      <c r="E3" s="3" t="s">
        <v>13</v>
      </c>
      <c r="F3" s="30" t="s">
        <v>44</v>
      </c>
      <c r="G3" s="30" t="s">
        <v>46</v>
      </c>
      <c r="H3" s="11">
        <v>0</v>
      </c>
      <c r="I3" s="11">
        <v>0</v>
      </c>
      <c r="J3" s="12" t="s">
        <v>11</v>
      </c>
      <c r="K3" s="2" t="s">
        <v>9</v>
      </c>
    </row>
    <row r="4" spans="1:11" x14ac:dyDescent="0.25">
      <c r="A4" s="1">
        <v>44631</v>
      </c>
      <c r="B4" s="2" t="s">
        <v>15</v>
      </c>
      <c r="C4" s="14">
        <v>1.74</v>
      </c>
      <c r="D4" s="9">
        <v>22</v>
      </c>
      <c r="E4" s="3" t="s">
        <v>13</v>
      </c>
      <c r="F4" s="10" t="s">
        <v>95</v>
      </c>
      <c r="G4" s="10" t="s">
        <v>45</v>
      </c>
      <c r="H4" s="11">
        <v>0</v>
      </c>
      <c r="I4" s="11">
        <f t="shared" ref="I4:I57" si="0">H4-D$73</f>
        <v>-17340.855</v>
      </c>
      <c r="J4" s="12" t="s">
        <v>11</v>
      </c>
      <c r="K4" s="2" t="s">
        <v>9</v>
      </c>
    </row>
    <row r="5" spans="1:11" x14ac:dyDescent="0.25">
      <c r="A5" s="1">
        <v>44635</v>
      </c>
      <c r="B5" s="2" t="s">
        <v>16</v>
      </c>
      <c r="C5" s="14">
        <v>2</v>
      </c>
      <c r="D5" s="9">
        <v>25</v>
      </c>
      <c r="E5" s="3" t="s">
        <v>7</v>
      </c>
      <c r="F5" s="13" t="s">
        <v>44</v>
      </c>
      <c r="G5" s="13" t="s">
        <v>39</v>
      </c>
      <c r="H5" s="11">
        <f t="shared" ref="H5:H56" si="1">C5*D$73</f>
        <v>34681.71</v>
      </c>
      <c r="I5" s="11">
        <f t="shared" si="0"/>
        <v>17340.855</v>
      </c>
      <c r="J5" s="12" t="s">
        <v>42</v>
      </c>
      <c r="K5" s="2" t="s">
        <v>5</v>
      </c>
    </row>
    <row r="6" spans="1:11" x14ac:dyDescent="0.25">
      <c r="A6" s="1">
        <v>44636</v>
      </c>
      <c r="B6" s="2" t="s">
        <v>17</v>
      </c>
      <c r="C6" s="14">
        <v>2</v>
      </c>
      <c r="D6" s="9">
        <v>21</v>
      </c>
      <c r="E6" s="3" t="s">
        <v>7</v>
      </c>
      <c r="F6" s="30" t="s">
        <v>44</v>
      </c>
      <c r="G6" s="30" t="s">
        <v>46</v>
      </c>
      <c r="H6" s="11">
        <v>0</v>
      </c>
      <c r="I6" s="11">
        <v>0</v>
      </c>
      <c r="J6" s="12" t="s">
        <v>41</v>
      </c>
      <c r="K6" s="2" t="s">
        <v>9</v>
      </c>
    </row>
    <row r="7" spans="1:11" x14ac:dyDescent="0.25">
      <c r="A7" s="1">
        <v>44660</v>
      </c>
      <c r="B7" s="2" t="s">
        <v>48</v>
      </c>
      <c r="C7" s="14">
        <v>1.95</v>
      </c>
      <c r="D7" s="9">
        <v>19</v>
      </c>
      <c r="E7" s="3" t="s">
        <v>13</v>
      </c>
      <c r="F7" s="13" t="s">
        <v>95</v>
      </c>
      <c r="G7" s="10"/>
      <c r="H7" s="11">
        <f t="shared" si="1"/>
        <v>33814.667249999999</v>
      </c>
      <c r="I7" s="11">
        <f t="shared" si="0"/>
        <v>16473.812249999999</v>
      </c>
      <c r="J7" s="12" t="s">
        <v>77</v>
      </c>
      <c r="K7" s="2" t="s">
        <v>9</v>
      </c>
    </row>
    <row r="8" spans="1:11" x14ac:dyDescent="0.25">
      <c r="A8" s="1">
        <v>44660</v>
      </c>
      <c r="B8" s="2" t="s">
        <v>49</v>
      </c>
      <c r="C8" s="14">
        <v>2</v>
      </c>
      <c r="D8" s="9">
        <v>23</v>
      </c>
      <c r="E8" s="3" t="s">
        <v>13</v>
      </c>
      <c r="F8" s="30" t="s">
        <v>44</v>
      </c>
      <c r="G8" s="10"/>
      <c r="H8" s="11">
        <v>0</v>
      </c>
      <c r="I8" s="11">
        <v>0</v>
      </c>
      <c r="J8" s="12" t="s">
        <v>41</v>
      </c>
      <c r="K8" s="2" t="s">
        <v>50</v>
      </c>
    </row>
    <row r="9" spans="1:11" x14ac:dyDescent="0.25">
      <c r="A9" s="1">
        <v>44661</v>
      </c>
      <c r="B9" s="2" t="s">
        <v>51</v>
      </c>
      <c r="C9" s="14">
        <v>2</v>
      </c>
      <c r="D9" s="9">
        <v>16</v>
      </c>
      <c r="E9" s="3" t="s">
        <v>13</v>
      </c>
      <c r="F9" s="30" t="s">
        <v>44</v>
      </c>
      <c r="G9" s="13"/>
      <c r="H9" s="11">
        <v>0</v>
      </c>
      <c r="I9" s="11">
        <v>0</v>
      </c>
      <c r="J9" s="12" t="s">
        <v>11</v>
      </c>
      <c r="K9" s="2" t="s">
        <v>9</v>
      </c>
    </row>
    <row r="10" spans="1:11" x14ac:dyDescent="0.25">
      <c r="A10" s="1">
        <v>44669</v>
      </c>
      <c r="B10" s="2" t="s">
        <v>52</v>
      </c>
      <c r="C10" s="14">
        <v>1.96</v>
      </c>
      <c r="D10" s="3">
        <v>26</v>
      </c>
      <c r="E10" s="3" t="s">
        <v>7</v>
      </c>
      <c r="F10" s="23" t="s">
        <v>95</v>
      </c>
      <c r="G10" s="3"/>
      <c r="H10" s="11">
        <f t="shared" si="1"/>
        <v>33988.075799999999</v>
      </c>
      <c r="I10" s="11">
        <f t="shared" si="0"/>
        <v>16647.220799999999</v>
      </c>
      <c r="J10" s="3" t="s">
        <v>78</v>
      </c>
      <c r="K10" s="2" t="s">
        <v>53</v>
      </c>
    </row>
    <row r="11" spans="1:11" x14ac:dyDescent="0.25">
      <c r="A11" s="1">
        <v>44676</v>
      </c>
      <c r="B11" s="2" t="s">
        <v>54</v>
      </c>
      <c r="C11" s="14">
        <v>1.8</v>
      </c>
      <c r="D11" s="3">
        <v>20</v>
      </c>
      <c r="E11" s="3" t="s">
        <v>13</v>
      </c>
      <c r="F11" s="23" t="s">
        <v>95</v>
      </c>
      <c r="G11" s="3"/>
      <c r="H11" s="11">
        <f t="shared" si="1"/>
        <v>31213.539000000001</v>
      </c>
      <c r="I11" s="11">
        <f t="shared" si="0"/>
        <v>13872.684000000001</v>
      </c>
      <c r="J11" s="3" t="s">
        <v>77</v>
      </c>
      <c r="K11" s="2" t="s">
        <v>9</v>
      </c>
    </row>
    <row r="12" spans="1:11" x14ac:dyDescent="0.25">
      <c r="A12" s="1">
        <v>44677</v>
      </c>
      <c r="B12" s="2" t="s">
        <v>55</v>
      </c>
      <c r="C12" s="14">
        <v>1.85</v>
      </c>
      <c r="D12" s="3">
        <v>20</v>
      </c>
      <c r="E12" s="3" t="s">
        <v>7</v>
      </c>
      <c r="F12" s="23" t="s">
        <v>95</v>
      </c>
      <c r="G12" s="3"/>
      <c r="H12" s="11">
        <f t="shared" si="1"/>
        <v>32080.581750000001</v>
      </c>
      <c r="I12" s="11">
        <f t="shared" si="0"/>
        <v>14739.726750000002</v>
      </c>
      <c r="J12" s="3" t="s">
        <v>43</v>
      </c>
      <c r="K12" s="2" t="s">
        <v>53</v>
      </c>
    </row>
    <row r="13" spans="1:11" x14ac:dyDescent="0.25">
      <c r="A13" s="1">
        <v>44681</v>
      </c>
      <c r="B13" s="2" t="s">
        <v>56</v>
      </c>
      <c r="C13" s="14">
        <v>1.84</v>
      </c>
      <c r="D13" s="3">
        <v>26</v>
      </c>
      <c r="E13" s="3" t="s">
        <v>13</v>
      </c>
      <c r="F13" s="20" t="s">
        <v>95</v>
      </c>
      <c r="G13" s="3"/>
      <c r="H13" s="11">
        <v>0</v>
      </c>
      <c r="I13" s="11">
        <f t="shared" si="0"/>
        <v>-17340.855</v>
      </c>
      <c r="J13" s="3" t="s">
        <v>12</v>
      </c>
      <c r="K13" s="2" t="s">
        <v>57</v>
      </c>
    </row>
    <row r="14" spans="1:11" x14ac:dyDescent="0.25">
      <c r="A14" s="1">
        <v>44681</v>
      </c>
      <c r="B14" s="2" t="s">
        <v>58</v>
      </c>
      <c r="C14" s="14">
        <v>1.8</v>
      </c>
      <c r="D14" s="3">
        <v>26</v>
      </c>
      <c r="E14" s="3" t="s">
        <v>7</v>
      </c>
      <c r="F14" s="23" t="s">
        <v>95</v>
      </c>
      <c r="G14" s="3"/>
      <c r="H14" s="11">
        <f t="shared" si="1"/>
        <v>31213.539000000001</v>
      </c>
      <c r="I14" s="11">
        <f t="shared" si="0"/>
        <v>13872.684000000001</v>
      </c>
      <c r="J14" s="3" t="s">
        <v>77</v>
      </c>
      <c r="K14" s="2" t="s">
        <v>53</v>
      </c>
    </row>
    <row r="15" spans="1:11" x14ac:dyDescent="0.25">
      <c r="A15" s="1">
        <v>44681</v>
      </c>
      <c r="B15" s="2" t="s">
        <v>59</v>
      </c>
      <c r="C15" s="14">
        <v>2</v>
      </c>
      <c r="D15" s="3">
        <v>22</v>
      </c>
      <c r="E15" s="3" t="s">
        <v>7</v>
      </c>
      <c r="F15" s="20" t="s">
        <v>44</v>
      </c>
      <c r="G15" s="3"/>
      <c r="H15" s="11">
        <v>0</v>
      </c>
      <c r="I15" s="11">
        <f t="shared" si="0"/>
        <v>-17340.855</v>
      </c>
      <c r="J15" s="3" t="s">
        <v>74</v>
      </c>
      <c r="K15" s="2" t="s">
        <v>60</v>
      </c>
    </row>
    <row r="16" spans="1:11" x14ac:dyDescent="0.25">
      <c r="A16" s="4">
        <v>44683</v>
      </c>
      <c r="B16" s="2" t="s">
        <v>62</v>
      </c>
      <c r="C16" s="14">
        <v>1.8</v>
      </c>
      <c r="D16" s="9">
        <v>18</v>
      </c>
      <c r="E16" s="3" t="s">
        <v>7</v>
      </c>
      <c r="F16" s="13" t="s">
        <v>95</v>
      </c>
      <c r="G16" s="10"/>
      <c r="H16" s="11">
        <f t="shared" si="1"/>
        <v>31213.539000000001</v>
      </c>
      <c r="I16" s="11">
        <f t="shared" si="0"/>
        <v>13872.684000000001</v>
      </c>
      <c r="J16" s="12" t="s">
        <v>77</v>
      </c>
      <c r="K16" s="2" t="s">
        <v>5</v>
      </c>
    </row>
    <row r="17" spans="1:11" x14ac:dyDescent="0.25">
      <c r="A17" s="4">
        <v>44687</v>
      </c>
      <c r="B17" s="2" t="s">
        <v>63</v>
      </c>
      <c r="C17" s="14">
        <v>1.7</v>
      </c>
      <c r="D17" s="9">
        <v>24</v>
      </c>
      <c r="E17" s="3" t="s">
        <v>7</v>
      </c>
      <c r="F17" s="13" t="s">
        <v>95</v>
      </c>
      <c r="G17" s="13"/>
      <c r="H17" s="11">
        <f t="shared" si="1"/>
        <v>29479.4535</v>
      </c>
      <c r="I17" s="11">
        <f t="shared" si="0"/>
        <v>12138.5985</v>
      </c>
      <c r="J17" s="12" t="s">
        <v>77</v>
      </c>
      <c r="K17" s="2" t="s">
        <v>9</v>
      </c>
    </row>
    <row r="18" spans="1:11" x14ac:dyDescent="0.25">
      <c r="A18" s="4">
        <v>44687</v>
      </c>
      <c r="B18" s="2" t="s">
        <v>64</v>
      </c>
      <c r="C18" s="14">
        <v>1.75</v>
      </c>
      <c r="D18" s="9">
        <v>26</v>
      </c>
      <c r="E18" s="3" t="s">
        <v>7</v>
      </c>
      <c r="F18" s="10" t="s">
        <v>95</v>
      </c>
      <c r="G18" s="30"/>
      <c r="H18" s="11">
        <v>0</v>
      </c>
      <c r="I18" s="11">
        <f t="shared" si="0"/>
        <v>-17340.855</v>
      </c>
      <c r="J18" s="12" t="s">
        <v>12</v>
      </c>
      <c r="K18" s="2" t="s">
        <v>9</v>
      </c>
    </row>
    <row r="19" spans="1:11" x14ac:dyDescent="0.25">
      <c r="A19" s="4">
        <v>44688</v>
      </c>
      <c r="B19" s="2" t="s">
        <v>65</v>
      </c>
      <c r="C19" s="14">
        <v>1.95</v>
      </c>
      <c r="D19" s="3">
        <v>24</v>
      </c>
      <c r="E19" s="3" t="s">
        <v>7</v>
      </c>
      <c r="F19" s="23" t="s">
        <v>95</v>
      </c>
      <c r="G19" s="3"/>
      <c r="H19" s="11">
        <f t="shared" si="1"/>
        <v>33814.667249999999</v>
      </c>
      <c r="I19" s="11">
        <f t="shared" si="0"/>
        <v>16473.812249999999</v>
      </c>
      <c r="J19" s="3" t="s">
        <v>10</v>
      </c>
      <c r="K19" s="2" t="s">
        <v>66</v>
      </c>
    </row>
    <row r="20" spans="1:11" x14ac:dyDescent="0.25">
      <c r="A20" s="4">
        <v>44689</v>
      </c>
      <c r="B20" s="2" t="s">
        <v>67</v>
      </c>
      <c r="C20" s="14">
        <v>1.76</v>
      </c>
      <c r="D20" s="3">
        <v>26</v>
      </c>
      <c r="E20" s="3" t="s">
        <v>7</v>
      </c>
      <c r="F20" s="23" t="s">
        <v>95</v>
      </c>
      <c r="G20" s="3"/>
      <c r="H20" s="11">
        <f t="shared" si="1"/>
        <v>30519.9048</v>
      </c>
      <c r="I20" s="11">
        <f t="shared" si="0"/>
        <v>13179.049800000001</v>
      </c>
      <c r="J20" s="3" t="s">
        <v>74</v>
      </c>
      <c r="K20" s="2" t="s">
        <v>68</v>
      </c>
    </row>
    <row r="21" spans="1:11" x14ac:dyDescent="0.25">
      <c r="A21" s="4">
        <v>44691</v>
      </c>
      <c r="B21" s="2" t="s">
        <v>69</v>
      </c>
      <c r="C21" s="14">
        <v>1.4</v>
      </c>
      <c r="D21" s="3">
        <v>22</v>
      </c>
      <c r="E21" s="3" t="s">
        <v>7</v>
      </c>
      <c r="F21" s="23" t="s">
        <v>95</v>
      </c>
      <c r="G21" s="3"/>
      <c r="H21" s="11">
        <f t="shared" si="1"/>
        <v>24277.196999999996</v>
      </c>
      <c r="I21" s="11">
        <f t="shared" si="0"/>
        <v>6936.3419999999969</v>
      </c>
      <c r="J21" s="3" t="s">
        <v>74</v>
      </c>
      <c r="K21" s="2" t="s">
        <v>66</v>
      </c>
    </row>
    <row r="22" spans="1:11" x14ac:dyDescent="0.25">
      <c r="A22" s="4">
        <v>44702</v>
      </c>
      <c r="B22" s="2" t="s">
        <v>70</v>
      </c>
      <c r="C22" s="14">
        <v>1.73</v>
      </c>
      <c r="D22" s="3">
        <v>18</v>
      </c>
      <c r="E22" s="3" t="s">
        <v>7</v>
      </c>
      <c r="F22" s="23" t="s">
        <v>95</v>
      </c>
      <c r="G22" s="3"/>
      <c r="H22" s="11">
        <f t="shared" si="1"/>
        <v>29999.67915</v>
      </c>
      <c r="I22" s="11">
        <f t="shared" si="0"/>
        <v>12658.82415</v>
      </c>
      <c r="J22" s="3" t="s">
        <v>41</v>
      </c>
      <c r="K22" s="2" t="s">
        <v>66</v>
      </c>
    </row>
    <row r="23" spans="1:11" x14ac:dyDescent="0.25">
      <c r="A23" s="4">
        <v>44710</v>
      </c>
      <c r="B23" s="2" t="s">
        <v>71</v>
      </c>
      <c r="C23" s="14">
        <v>2</v>
      </c>
      <c r="D23" s="3">
        <v>26</v>
      </c>
      <c r="E23" s="3" t="s">
        <v>7</v>
      </c>
      <c r="F23" s="23" t="s">
        <v>44</v>
      </c>
      <c r="G23" s="3"/>
      <c r="H23" s="11">
        <f t="shared" si="1"/>
        <v>34681.71</v>
      </c>
      <c r="I23" s="11">
        <f t="shared" si="0"/>
        <v>17340.855</v>
      </c>
      <c r="J23" s="3" t="s">
        <v>12</v>
      </c>
      <c r="K23" s="2" t="s">
        <v>47</v>
      </c>
    </row>
    <row r="24" spans="1:11" x14ac:dyDescent="0.25">
      <c r="A24" s="4">
        <v>44710</v>
      </c>
      <c r="B24" s="2" t="s">
        <v>72</v>
      </c>
      <c r="C24" s="14">
        <v>2</v>
      </c>
      <c r="D24" s="3">
        <v>24</v>
      </c>
      <c r="E24" s="3" t="s">
        <v>7</v>
      </c>
      <c r="F24" s="23" t="s">
        <v>44</v>
      </c>
      <c r="G24" s="3"/>
      <c r="H24" s="11">
        <f t="shared" si="1"/>
        <v>34681.71</v>
      </c>
      <c r="I24" s="11">
        <f t="shared" si="0"/>
        <v>17340.855</v>
      </c>
      <c r="J24" s="3" t="s">
        <v>40</v>
      </c>
      <c r="K24" s="2" t="s">
        <v>60</v>
      </c>
    </row>
    <row r="25" spans="1:11" x14ac:dyDescent="0.25">
      <c r="A25" s="1">
        <v>44720</v>
      </c>
      <c r="B25" s="2" t="s">
        <v>83</v>
      </c>
      <c r="C25" s="14">
        <v>2</v>
      </c>
      <c r="D25" s="9">
        <v>24</v>
      </c>
      <c r="E25" s="3" t="s">
        <v>13</v>
      </c>
      <c r="F25" s="13" t="s">
        <v>44</v>
      </c>
      <c r="G25" s="10"/>
      <c r="H25" s="11">
        <f t="shared" si="1"/>
        <v>34681.71</v>
      </c>
      <c r="I25" s="11">
        <f t="shared" si="0"/>
        <v>17340.855</v>
      </c>
      <c r="J25" s="12" t="s">
        <v>12</v>
      </c>
      <c r="K25" s="2" t="s">
        <v>84</v>
      </c>
    </row>
    <row r="26" spans="1:11" x14ac:dyDescent="0.25">
      <c r="A26" s="1">
        <v>44724</v>
      </c>
      <c r="B26" s="2" t="s">
        <v>85</v>
      </c>
      <c r="C26" s="14">
        <v>2</v>
      </c>
      <c r="D26" s="3">
        <v>25</v>
      </c>
      <c r="E26" s="3" t="s">
        <v>7</v>
      </c>
      <c r="F26" s="35" t="s">
        <v>44</v>
      </c>
      <c r="G26" s="3"/>
      <c r="H26" s="11">
        <v>0</v>
      </c>
      <c r="I26" s="11">
        <v>0</v>
      </c>
      <c r="J26" s="3" t="s">
        <v>41</v>
      </c>
      <c r="K26" s="2" t="s">
        <v>60</v>
      </c>
    </row>
    <row r="27" spans="1:11" x14ac:dyDescent="0.25">
      <c r="A27" s="1">
        <v>44725</v>
      </c>
      <c r="B27" s="2" t="s">
        <v>86</v>
      </c>
      <c r="C27" s="14">
        <v>2</v>
      </c>
      <c r="D27" s="3">
        <v>23</v>
      </c>
      <c r="E27" s="3" t="s">
        <v>7</v>
      </c>
      <c r="F27" s="23" t="s">
        <v>44</v>
      </c>
      <c r="G27" s="3"/>
      <c r="H27" s="11">
        <f t="shared" si="1"/>
        <v>34681.71</v>
      </c>
      <c r="I27" s="11">
        <f t="shared" si="0"/>
        <v>17340.855</v>
      </c>
      <c r="J27" s="3" t="s">
        <v>12</v>
      </c>
      <c r="K27" s="2" t="s">
        <v>47</v>
      </c>
    </row>
    <row r="28" spans="1:11" x14ac:dyDescent="0.25">
      <c r="A28" s="1">
        <v>44726</v>
      </c>
      <c r="B28" s="2" t="s">
        <v>87</v>
      </c>
      <c r="C28" s="14">
        <v>2</v>
      </c>
      <c r="D28" s="3">
        <v>21</v>
      </c>
      <c r="E28" s="3" t="s">
        <v>13</v>
      </c>
      <c r="F28" s="20" t="s">
        <v>44</v>
      </c>
      <c r="G28" s="3"/>
      <c r="H28" s="11">
        <v>0</v>
      </c>
      <c r="I28" s="11">
        <f t="shared" si="0"/>
        <v>-17340.855</v>
      </c>
      <c r="J28" s="3" t="s">
        <v>77</v>
      </c>
      <c r="K28" s="2" t="s">
        <v>84</v>
      </c>
    </row>
    <row r="29" spans="1:11" x14ac:dyDescent="0.25">
      <c r="A29" s="1">
        <v>44737</v>
      </c>
      <c r="B29" s="2" t="s">
        <v>88</v>
      </c>
      <c r="C29" s="14">
        <v>1.75</v>
      </c>
      <c r="D29" s="3">
        <v>16</v>
      </c>
      <c r="E29" s="3" t="s">
        <v>7</v>
      </c>
      <c r="F29" s="20" t="s">
        <v>95</v>
      </c>
      <c r="G29" s="3"/>
      <c r="H29" s="11">
        <v>0</v>
      </c>
      <c r="I29" s="11">
        <f t="shared" si="0"/>
        <v>-17340.855</v>
      </c>
      <c r="J29" s="3" t="s">
        <v>11</v>
      </c>
      <c r="K29" s="2" t="s">
        <v>68</v>
      </c>
    </row>
    <row r="30" spans="1:11" x14ac:dyDescent="0.25">
      <c r="A30" s="1">
        <v>44744</v>
      </c>
      <c r="B30" s="2" t="s">
        <v>89</v>
      </c>
      <c r="C30" s="14">
        <v>1.72</v>
      </c>
      <c r="D30" s="9">
        <v>21</v>
      </c>
      <c r="E30" s="3" t="s">
        <v>7</v>
      </c>
      <c r="F30" s="10" t="s">
        <v>95</v>
      </c>
      <c r="G30" s="30"/>
      <c r="H30" s="11">
        <v>0</v>
      </c>
      <c r="I30" s="11">
        <f t="shared" si="0"/>
        <v>-17340.855</v>
      </c>
      <c r="J30" s="12" t="s">
        <v>41</v>
      </c>
      <c r="K30" s="2" t="s">
        <v>68</v>
      </c>
    </row>
    <row r="31" spans="1:11" x14ac:dyDescent="0.25">
      <c r="A31" s="1">
        <v>44744</v>
      </c>
      <c r="B31" s="2" t="s">
        <v>90</v>
      </c>
      <c r="C31" s="14">
        <v>2</v>
      </c>
      <c r="D31" s="9">
        <v>24</v>
      </c>
      <c r="E31" s="3" t="s">
        <v>7</v>
      </c>
      <c r="F31" s="30" t="s">
        <v>44</v>
      </c>
      <c r="G31" s="10"/>
      <c r="H31" s="11">
        <v>0</v>
      </c>
      <c r="I31" s="11">
        <v>0</v>
      </c>
      <c r="J31" s="12" t="s">
        <v>41</v>
      </c>
      <c r="K31" s="2" t="s">
        <v>91</v>
      </c>
    </row>
    <row r="32" spans="1:11" x14ac:dyDescent="0.25">
      <c r="A32" s="1">
        <v>44745</v>
      </c>
      <c r="B32" s="2" t="s">
        <v>92</v>
      </c>
      <c r="C32" s="14">
        <v>2</v>
      </c>
      <c r="D32" s="9">
        <v>23</v>
      </c>
      <c r="E32" s="3" t="s">
        <v>13</v>
      </c>
      <c r="F32" s="30" t="s">
        <v>44</v>
      </c>
      <c r="G32" s="13"/>
      <c r="H32" s="11">
        <v>0</v>
      </c>
      <c r="I32" s="11">
        <v>0</v>
      </c>
      <c r="J32" s="12" t="s">
        <v>11</v>
      </c>
      <c r="K32" s="2" t="s">
        <v>47</v>
      </c>
    </row>
    <row r="33" spans="1:11" x14ac:dyDescent="0.25">
      <c r="A33" s="1">
        <v>44753</v>
      </c>
      <c r="B33" s="2" t="s">
        <v>93</v>
      </c>
      <c r="C33" s="14">
        <v>1.95</v>
      </c>
      <c r="D33" s="3">
        <v>21</v>
      </c>
      <c r="E33" s="3" t="s">
        <v>7</v>
      </c>
      <c r="F33" s="23" t="s">
        <v>95</v>
      </c>
      <c r="G33" s="3"/>
      <c r="H33" s="11">
        <f t="shared" si="1"/>
        <v>33814.667249999999</v>
      </c>
      <c r="I33" s="11">
        <f t="shared" si="0"/>
        <v>16473.812249999999</v>
      </c>
      <c r="J33" s="3" t="s">
        <v>76</v>
      </c>
      <c r="K33" s="2" t="s">
        <v>47</v>
      </c>
    </row>
    <row r="34" spans="1:11" x14ac:dyDescent="0.25">
      <c r="A34" s="1">
        <v>44757</v>
      </c>
      <c r="B34" s="2" t="s">
        <v>94</v>
      </c>
      <c r="C34" s="14">
        <v>2</v>
      </c>
      <c r="D34" s="3">
        <v>21</v>
      </c>
      <c r="E34" s="3" t="s">
        <v>13</v>
      </c>
      <c r="F34" s="35" t="s">
        <v>44</v>
      </c>
      <c r="G34" s="3"/>
      <c r="H34" s="11">
        <v>0</v>
      </c>
      <c r="I34" s="11">
        <v>0</v>
      </c>
      <c r="J34" s="3" t="s">
        <v>11</v>
      </c>
      <c r="K34" s="2" t="s">
        <v>80</v>
      </c>
    </row>
    <row r="35" spans="1:11" x14ac:dyDescent="0.25">
      <c r="A35" s="1">
        <v>44779</v>
      </c>
      <c r="B35" s="2" t="s">
        <v>98</v>
      </c>
      <c r="C35" s="14">
        <v>2</v>
      </c>
      <c r="D35" s="9">
        <v>16</v>
      </c>
      <c r="E35" s="3" t="s">
        <v>7</v>
      </c>
      <c r="F35" s="10" t="s">
        <v>44</v>
      </c>
      <c r="G35" s="30"/>
      <c r="H35" s="11">
        <v>0</v>
      </c>
      <c r="I35" s="11">
        <f t="shared" si="0"/>
        <v>-17340.855</v>
      </c>
      <c r="J35" s="12" t="s">
        <v>77</v>
      </c>
      <c r="K35" s="2" t="s">
        <v>99</v>
      </c>
    </row>
    <row r="36" spans="1:11" x14ac:dyDescent="0.25">
      <c r="A36" s="1">
        <v>44786</v>
      </c>
      <c r="B36" s="2" t="s">
        <v>100</v>
      </c>
      <c r="C36" s="14">
        <v>2</v>
      </c>
      <c r="D36" s="9">
        <v>25</v>
      </c>
      <c r="E36" s="3" t="s">
        <v>7</v>
      </c>
      <c r="F36" s="13" t="s">
        <v>44</v>
      </c>
      <c r="G36" s="10"/>
      <c r="H36" s="11">
        <f t="shared" si="1"/>
        <v>34681.71</v>
      </c>
      <c r="I36" s="11">
        <f t="shared" si="0"/>
        <v>17340.855</v>
      </c>
      <c r="J36" s="12" t="s">
        <v>12</v>
      </c>
      <c r="K36" s="2" t="s">
        <v>91</v>
      </c>
    </row>
    <row r="37" spans="1:11" x14ac:dyDescent="0.25">
      <c r="A37" s="1">
        <v>44787</v>
      </c>
      <c r="B37" s="2" t="s">
        <v>101</v>
      </c>
      <c r="C37" s="14">
        <v>1.96</v>
      </c>
      <c r="D37" s="9">
        <v>24</v>
      </c>
      <c r="E37" s="3" t="s">
        <v>7</v>
      </c>
      <c r="F37" s="13" t="s">
        <v>95</v>
      </c>
      <c r="G37" s="13"/>
      <c r="H37" s="11">
        <f t="shared" si="1"/>
        <v>33988.075799999999</v>
      </c>
      <c r="I37" s="11">
        <f t="shared" si="0"/>
        <v>16647.220799999999</v>
      </c>
      <c r="J37" s="12" t="s">
        <v>75</v>
      </c>
      <c r="K37" s="2" t="s">
        <v>68</v>
      </c>
    </row>
    <row r="38" spans="1:11" x14ac:dyDescent="0.25">
      <c r="A38" s="1">
        <v>44788</v>
      </c>
      <c r="B38" s="2" t="s">
        <v>102</v>
      </c>
      <c r="C38" s="14">
        <v>1.7</v>
      </c>
      <c r="D38" s="3">
        <v>25</v>
      </c>
      <c r="E38" s="3" t="s">
        <v>13</v>
      </c>
      <c r="F38" s="23" t="s">
        <v>95</v>
      </c>
      <c r="G38" s="3"/>
      <c r="H38" s="11">
        <f t="shared" si="1"/>
        <v>29479.4535</v>
      </c>
      <c r="I38" s="11">
        <f t="shared" si="0"/>
        <v>12138.5985</v>
      </c>
      <c r="J38" s="3" t="s">
        <v>77</v>
      </c>
      <c r="K38" s="2" t="s">
        <v>68</v>
      </c>
    </row>
    <row r="39" spans="1:11" x14ac:dyDescent="0.25">
      <c r="A39" s="1">
        <v>44794</v>
      </c>
      <c r="B39" s="2" t="s">
        <v>103</v>
      </c>
      <c r="C39" s="14">
        <v>1.55</v>
      </c>
      <c r="D39" s="3">
        <v>21</v>
      </c>
      <c r="E39" s="3" t="s">
        <v>7</v>
      </c>
      <c r="F39" s="23" t="s">
        <v>95</v>
      </c>
      <c r="G39" s="3"/>
      <c r="H39" s="11">
        <f t="shared" si="1"/>
        <v>26878.325250000002</v>
      </c>
      <c r="I39" s="11">
        <f t="shared" si="0"/>
        <v>9537.4702500000021</v>
      </c>
      <c r="J39" s="3" t="s">
        <v>77</v>
      </c>
      <c r="K39" s="2" t="s">
        <v>68</v>
      </c>
    </row>
    <row r="40" spans="1:11" x14ac:dyDescent="0.25">
      <c r="A40" s="1">
        <v>44799</v>
      </c>
      <c r="B40" s="2" t="s">
        <v>104</v>
      </c>
      <c r="C40" s="14">
        <v>2</v>
      </c>
      <c r="D40" s="3">
        <v>20</v>
      </c>
      <c r="E40" s="3" t="s">
        <v>7</v>
      </c>
      <c r="F40" s="23" t="s">
        <v>44</v>
      </c>
      <c r="G40" s="3"/>
      <c r="H40" s="11">
        <f t="shared" si="1"/>
        <v>34681.71</v>
      </c>
      <c r="I40" s="11">
        <f t="shared" si="0"/>
        <v>17340.855</v>
      </c>
      <c r="J40" s="3" t="s">
        <v>12</v>
      </c>
      <c r="K40" s="2" t="s">
        <v>99</v>
      </c>
    </row>
    <row r="41" spans="1:11" x14ac:dyDescent="0.25">
      <c r="A41" s="1">
        <v>44800</v>
      </c>
      <c r="B41" s="2" t="s">
        <v>105</v>
      </c>
      <c r="C41" s="14">
        <v>1.9</v>
      </c>
      <c r="D41" s="3">
        <v>15</v>
      </c>
      <c r="E41" s="3" t="s">
        <v>7</v>
      </c>
      <c r="F41" s="20" t="s">
        <v>95</v>
      </c>
      <c r="G41" s="3"/>
      <c r="H41" s="11">
        <v>0</v>
      </c>
      <c r="I41" s="11">
        <f t="shared" si="0"/>
        <v>-17340.855</v>
      </c>
      <c r="J41" s="3" t="s">
        <v>41</v>
      </c>
      <c r="K41" s="2" t="s">
        <v>68</v>
      </c>
    </row>
    <row r="42" spans="1:11" x14ac:dyDescent="0.25">
      <c r="A42" s="1">
        <v>44800</v>
      </c>
      <c r="B42" s="2" t="s">
        <v>106</v>
      </c>
      <c r="C42" s="14">
        <v>2</v>
      </c>
      <c r="D42" s="3">
        <v>26</v>
      </c>
      <c r="E42" s="3" t="s">
        <v>13</v>
      </c>
      <c r="F42" s="35" t="s">
        <v>44</v>
      </c>
      <c r="G42" s="3"/>
      <c r="H42" s="11">
        <v>0</v>
      </c>
      <c r="I42" s="11">
        <v>0</v>
      </c>
      <c r="J42" s="3" t="s">
        <v>11</v>
      </c>
      <c r="K42" s="2" t="s">
        <v>107</v>
      </c>
    </row>
    <row r="43" spans="1:11" x14ac:dyDescent="0.25">
      <c r="A43" s="1">
        <v>44807</v>
      </c>
      <c r="B43" s="2" t="s">
        <v>108</v>
      </c>
      <c r="C43" s="14">
        <v>1.91</v>
      </c>
      <c r="D43" s="9">
        <v>21</v>
      </c>
      <c r="E43" s="3" t="s">
        <v>13</v>
      </c>
      <c r="F43" s="13" t="s">
        <v>95</v>
      </c>
      <c r="G43" s="30"/>
      <c r="H43" s="11">
        <f t="shared" si="1"/>
        <v>33121.033049999998</v>
      </c>
      <c r="I43" s="11">
        <f t="shared" si="0"/>
        <v>15780.178049999999</v>
      </c>
      <c r="J43" s="12" t="s">
        <v>76</v>
      </c>
      <c r="K43" s="2" t="s">
        <v>9</v>
      </c>
    </row>
    <row r="44" spans="1:11" x14ac:dyDescent="0.25">
      <c r="A44" s="1">
        <v>44811</v>
      </c>
      <c r="B44" s="2" t="s">
        <v>109</v>
      </c>
      <c r="C44" s="14">
        <v>1.95</v>
      </c>
      <c r="D44" s="9">
        <v>24</v>
      </c>
      <c r="E44" s="3" t="s">
        <v>13</v>
      </c>
      <c r="F44" s="10" t="s">
        <v>95</v>
      </c>
      <c r="G44" s="10"/>
      <c r="H44" s="11">
        <v>0</v>
      </c>
      <c r="I44" s="11">
        <f t="shared" si="0"/>
        <v>-17340.855</v>
      </c>
      <c r="J44" s="12" t="s">
        <v>40</v>
      </c>
      <c r="K44" s="2" t="s">
        <v>68</v>
      </c>
    </row>
    <row r="45" spans="1:11" x14ac:dyDescent="0.25">
      <c r="A45" s="1">
        <v>44814</v>
      </c>
      <c r="B45" s="2" t="s">
        <v>110</v>
      </c>
      <c r="C45" s="14">
        <v>1.9</v>
      </c>
      <c r="D45" s="9">
        <v>22</v>
      </c>
      <c r="E45" s="3" t="s">
        <v>7</v>
      </c>
      <c r="F45" s="13" t="s">
        <v>95</v>
      </c>
      <c r="G45" s="13"/>
      <c r="H45" s="11">
        <f t="shared" si="1"/>
        <v>32947.624499999998</v>
      </c>
      <c r="I45" s="11">
        <f t="shared" si="0"/>
        <v>15606.769499999999</v>
      </c>
      <c r="J45" s="12" t="s">
        <v>113</v>
      </c>
      <c r="K45" s="2" t="s">
        <v>68</v>
      </c>
    </row>
    <row r="46" spans="1:11" x14ac:dyDescent="0.25">
      <c r="A46" s="1">
        <v>44834</v>
      </c>
      <c r="B46" s="2" t="s">
        <v>111</v>
      </c>
      <c r="C46" s="14">
        <v>2</v>
      </c>
      <c r="D46" s="3">
        <v>18</v>
      </c>
      <c r="E46" s="3" t="s">
        <v>13</v>
      </c>
      <c r="F46" s="23" t="s">
        <v>44</v>
      </c>
      <c r="G46" s="3"/>
      <c r="H46" s="11">
        <f t="shared" si="1"/>
        <v>34681.71</v>
      </c>
      <c r="I46" s="11">
        <f t="shared" si="0"/>
        <v>17340.855</v>
      </c>
      <c r="J46" s="3" t="s">
        <v>12</v>
      </c>
      <c r="K46" s="2" t="s">
        <v>99</v>
      </c>
    </row>
    <row r="47" spans="1:11" x14ac:dyDescent="0.25">
      <c r="A47" s="4">
        <v>44835</v>
      </c>
      <c r="B47" s="2" t="s">
        <v>112</v>
      </c>
      <c r="C47" s="14">
        <v>1.85</v>
      </c>
      <c r="D47" s="9">
        <v>23</v>
      </c>
      <c r="E47" s="3" t="s">
        <v>7</v>
      </c>
      <c r="F47" s="13" t="s">
        <v>95</v>
      </c>
      <c r="G47" s="30"/>
      <c r="H47" s="11">
        <f t="shared" si="1"/>
        <v>32080.581750000001</v>
      </c>
      <c r="I47" s="11">
        <f t="shared" si="0"/>
        <v>14739.726750000002</v>
      </c>
      <c r="J47" s="12" t="s">
        <v>73</v>
      </c>
      <c r="K47" s="2" t="s">
        <v>5</v>
      </c>
    </row>
    <row r="48" spans="1:11" x14ac:dyDescent="0.25">
      <c r="A48" s="4">
        <v>44843</v>
      </c>
      <c r="B48" s="2" t="s">
        <v>114</v>
      </c>
      <c r="C48" s="14">
        <v>2</v>
      </c>
      <c r="D48" s="9">
        <v>26</v>
      </c>
      <c r="E48" s="3" t="s">
        <v>7</v>
      </c>
      <c r="F48" s="10" t="s">
        <v>44</v>
      </c>
      <c r="G48" s="10"/>
      <c r="H48" s="11">
        <v>0</v>
      </c>
      <c r="I48" s="11">
        <f t="shared" si="0"/>
        <v>-17340.855</v>
      </c>
      <c r="J48" s="12" t="s">
        <v>125</v>
      </c>
      <c r="K48" s="2" t="s">
        <v>82</v>
      </c>
    </row>
    <row r="49" spans="1:11" x14ac:dyDescent="0.25">
      <c r="A49" s="4">
        <v>44848</v>
      </c>
      <c r="B49" s="2" t="s">
        <v>115</v>
      </c>
      <c r="C49" s="14">
        <v>2</v>
      </c>
      <c r="D49" s="9">
        <v>24</v>
      </c>
      <c r="E49" s="3" t="s">
        <v>7</v>
      </c>
      <c r="F49" s="10" t="s">
        <v>44</v>
      </c>
      <c r="G49" s="13"/>
      <c r="H49" s="11">
        <v>0</v>
      </c>
      <c r="I49" s="11">
        <f t="shared" si="0"/>
        <v>-17340.855</v>
      </c>
      <c r="J49" s="12" t="s">
        <v>73</v>
      </c>
      <c r="K49" s="2" t="s">
        <v>99</v>
      </c>
    </row>
    <row r="50" spans="1:11" x14ac:dyDescent="0.25">
      <c r="A50" s="4">
        <v>44856</v>
      </c>
      <c r="B50" s="2" t="s">
        <v>116</v>
      </c>
      <c r="C50" s="14">
        <v>2</v>
      </c>
      <c r="D50" s="3">
        <v>17</v>
      </c>
      <c r="E50" s="3" t="s">
        <v>13</v>
      </c>
      <c r="F50" s="20" t="s">
        <v>44</v>
      </c>
      <c r="G50" s="3"/>
      <c r="H50" s="11">
        <v>0</v>
      </c>
      <c r="I50" s="11">
        <f t="shared" si="0"/>
        <v>-17340.855</v>
      </c>
      <c r="J50" s="3" t="s">
        <v>126</v>
      </c>
      <c r="K50" s="2" t="s">
        <v>53</v>
      </c>
    </row>
    <row r="51" spans="1:11" x14ac:dyDescent="0.25">
      <c r="A51" s="4">
        <v>44857</v>
      </c>
      <c r="B51" s="2" t="s">
        <v>117</v>
      </c>
      <c r="C51" s="14">
        <v>1.91</v>
      </c>
      <c r="D51" s="3">
        <v>23</v>
      </c>
      <c r="E51" s="3" t="s">
        <v>7</v>
      </c>
      <c r="F51" s="23" t="s">
        <v>95</v>
      </c>
      <c r="G51" s="3"/>
      <c r="H51" s="11">
        <f t="shared" si="1"/>
        <v>33121.033049999998</v>
      </c>
      <c r="I51" s="11">
        <f t="shared" si="0"/>
        <v>15780.178049999999</v>
      </c>
      <c r="J51" s="3" t="s">
        <v>73</v>
      </c>
      <c r="K51" s="2" t="s">
        <v>68</v>
      </c>
    </row>
    <row r="52" spans="1:11" x14ac:dyDescent="0.25">
      <c r="A52" s="1">
        <v>44866</v>
      </c>
      <c r="B52" s="2" t="s">
        <v>119</v>
      </c>
      <c r="C52" s="14">
        <v>2</v>
      </c>
      <c r="D52" s="9">
        <v>20</v>
      </c>
      <c r="E52" s="3" t="s">
        <v>7</v>
      </c>
      <c r="F52" s="13" t="s">
        <v>44</v>
      </c>
      <c r="G52" s="30"/>
      <c r="H52" s="11">
        <f t="shared" si="1"/>
        <v>34681.71</v>
      </c>
      <c r="I52" s="11">
        <f t="shared" si="0"/>
        <v>17340.855</v>
      </c>
      <c r="J52" s="12" t="s">
        <v>12</v>
      </c>
      <c r="K52" s="2" t="s">
        <v>53</v>
      </c>
    </row>
    <row r="53" spans="1:11" x14ac:dyDescent="0.25">
      <c r="A53" s="1">
        <v>44876</v>
      </c>
      <c r="B53" s="2" t="s">
        <v>120</v>
      </c>
      <c r="C53" s="14">
        <v>2</v>
      </c>
      <c r="D53" s="9">
        <v>22</v>
      </c>
      <c r="E53" s="3" t="s">
        <v>13</v>
      </c>
      <c r="F53" s="10" t="s">
        <v>44</v>
      </c>
      <c r="G53" s="10"/>
      <c r="H53" s="11">
        <v>0</v>
      </c>
      <c r="I53" s="11">
        <f t="shared" si="0"/>
        <v>-17340.855</v>
      </c>
      <c r="J53" s="12" t="s">
        <v>77</v>
      </c>
      <c r="K53" s="2" t="s">
        <v>53</v>
      </c>
    </row>
    <row r="54" spans="1:11" x14ac:dyDescent="0.25">
      <c r="A54" s="1">
        <v>44877</v>
      </c>
      <c r="B54" s="2" t="s">
        <v>121</v>
      </c>
      <c r="C54" s="14">
        <v>1.89</v>
      </c>
      <c r="D54" s="9">
        <v>19</v>
      </c>
      <c r="E54" s="3" t="s">
        <v>7</v>
      </c>
      <c r="F54" s="13" t="s">
        <v>95</v>
      </c>
      <c r="G54" s="13"/>
      <c r="H54" s="11">
        <f t="shared" si="1"/>
        <v>32774.215949999998</v>
      </c>
      <c r="I54" s="11">
        <f t="shared" si="0"/>
        <v>15433.360949999998</v>
      </c>
      <c r="J54" s="12" t="s">
        <v>79</v>
      </c>
      <c r="K54" s="2" t="s">
        <v>5</v>
      </c>
    </row>
    <row r="55" spans="1:11" x14ac:dyDescent="0.25">
      <c r="A55" s="1">
        <v>44877</v>
      </c>
      <c r="B55" s="2" t="s">
        <v>122</v>
      </c>
      <c r="C55" s="14">
        <v>2</v>
      </c>
      <c r="D55" s="3">
        <v>19</v>
      </c>
      <c r="E55" s="3" t="s">
        <v>13</v>
      </c>
      <c r="F55" s="23" t="s">
        <v>44</v>
      </c>
      <c r="G55" s="3"/>
      <c r="H55" s="11">
        <f t="shared" si="1"/>
        <v>34681.71</v>
      </c>
      <c r="I55" s="11">
        <f t="shared" si="0"/>
        <v>17340.855</v>
      </c>
      <c r="J55" s="3" t="s">
        <v>42</v>
      </c>
      <c r="K55" s="2" t="s">
        <v>50</v>
      </c>
    </row>
    <row r="56" spans="1:11" x14ac:dyDescent="0.25">
      <c r="A56" s="1">
        <v>44885</v>
      </c>
      <c r="B56" s="2" t="s">
        <v>123</v>
      </c>
      <c r="C56" s="14">
        <v>2</v>
      </c>
      <c r="D56" s="3">
        <v>16</v>
      </c>
      <c r="E56" s="3" t="s">
        <v>13</v>
      </c>
      <c r="F56" s="23" t="s">
        <v>44</v>
      </c>
      <c r="G56" s="3"/>
      <c r="H56" s="11">
        <f t="shared" si="1"/>
        <v>34681.71</v>
      </c>
      <c r="I56" s="11">
        <f t="shared" si="0"/>
        <v>17340.855</v>
      </c>
      <c r="J56" s="3" t="s">
        <v>42</v>
      </c>
      <c r="K56" s="2" t="s">
        <v>118</v>
      </c>
    </row>
    <row r="57" spans="1:11" x14ac:dyDescent="0.25">
      <c r="A57" s="1">
        <v>44894</v>
      </c>
      <c r="B57" s="2" t="s">
        <v>124</v>
      </c>
      <c r="C57" s="14">
        <v>2</v>
      </c>
      <c r="D57" s="3">
        <v>16</v>
      </c>
      <c r="E57" s="3" t="s">
        <v>7</v>
      </c>
      <c r="F57" s="20" t="s">
        <v>44</v>
      </c>
      <c r="G57" s="3"/>
      <c r="H57" s="11">
        <v>0</v>
      </c>
      <c r="I57" s="11">
        <f t="shared" si="0"/>
        <v>-17340.855</v>
      </c>
      <c r="J57" s="3" t="s">
        <v>74</v>
      </c>
      <c r="K57" s="2" t="s">
        <v>118</v>
      </c>
    </row>
    <row r="59" spans="1:11" x14ac:dyDescent="0.25">
      <c r="A59" s="3"/>
      <c r="B59" s="3"/>
      <c r="C59" s="14"/>
      <c r="D59" s="3"/>
      <c r="E59" s="3"/>
      <c r="F59" s="12"/>
      <c r="G59" s="3"/>
      <c r="H59" s="3"/>
      <c r="I59" s="3"/>
      <c r="J59" s="3"/>
      <c r="K59" s="3"/>
    </row>
    <row r="60" spans="1:11" x14ac:dyDescent="0.25">
      <c r="A60" s="3"/>
      <c r="B60" s="3"/>
      <c r="C60" s="14"/>
      <c r="D60" s="3"/>
      <c r="E60" s="3"/>
      <c r="F60" s="12"/>
      <c r="G60" s="3"/>
      <c r="H60" s="3"/>
      <c r="I60" s="3"/>
      <c r="J60" s="3"/>
      <c r="K60" s="3"/>
    </row>
    <row r="61" spans="1:11" ht="15.75" thickBot="1" x14ac:dyDescent="0.3">
      <c r="A61" s="3"/>
      <c r="B61" s="3"/>
      <c r="C61" s="3"/>
      <c r="D61" s="3"/>
      <c r="E61" s="3"/>
      <c r="F61" s="12"/>
      <c r="G61" s="3"/>
      <c r="H61" s="3"/>
      <c r="I61" s="3"/>
      <c r="J61" s="3"/>
      <c r="K61" s="3"/>
    </row>
    <row r="62" spans="1:11" ht="19.5" thickTop="1" thickBot="1" x14ac:dyDescent="0.3">
      <c r="A62" s="3"/>
      <c r="B62" s="3" t="s">
        <v>22</v>
      </c>
      <c r="C62" s="3"/>
      <c r="D62" s="3">
        <f>COUNT(D2:D57)-9</f>
        <v>47</v>
      </c>
      <c r="E62" s="5"/>
      <c r="F62" s="39" t="s">
        <v>127</v>
      </c>
      <c r="G62" s="40"/>
      <c r="H62" s="41"/>
      <c r="J62" s="3"/>
      <c r="K62" s="3"/>
    </row>
    <row r="63" spans="1:11" ht="16.5" thickTop="1" thickBot="1" x14ac:dyDescent="0.3">
      <c r="A63" s="3"/>
      <c r="B63" s="3" t="s">
        <v>25</v>
      </c>
      <c r="C63" s="3"/>
      <c r="D63" s="20">
        <v>16</v>
      </c>
      <c r="E63" s="5"/>
      <c r="F63" s="42" t="s">
        <v>128</v>
      </c>
      <c r="G63" s="42" t="s">
        <v>3</v>
      </c>
      <c r="H63" s="43" t="s">
        <v>129</v>
      </c>
      <c r="I63" s="37" t="s">
        <v>130</v>
      </c>
      <c r="J63" s="3"/>
      <c r="K63" s="3"/>
    </row>
    <row r="64" spans="1:11" ht="16.5" thickTop="1" thickBot="1" x14ac:dyDescent="0.3">
      <c r="A64" s="3"/>
      <c r="B64" s="3" t="s">
        <v>26</v>
      </c>
      <c r="C64" s="3"/>
      <c r="D64" s="23">
        <f>D62-D63</f>
        <v>31</v>
      </c>
      <c r="E64" s="5"/>
      <c r="F64" s="44">
        <f>COUNTIF(K$2:$K$57,G64)</f>
        <v>6</v>
      </c>
      <c r="G64" s="47" t="s">
        <v>53</v>
      </c>
      <c r="H64" s="48">
        <f>SUMIFS($I$2:$I$57,$K$2:$K$57,G64)</f>
        <v>27918.776550000006</v>
      </c>
      <c r="I64" s="37">
        <f>H64/D$71*100</f>
        <v>5.6350000000000016</v>
      </c>
      <c r="J64" s="3"/>
      <c r="K64" s="3"/>
    </row>
    <row r="65" spans="1:11" ht="16.5" thickTop="1" thickBot="1" x14ac:dyDescent="0.3">
      <c r="A65" s="3"/>
      <c r="B65" s="3" t="s">
        <v>27</v>
      </c>
      <c r="C65" s="3"/>
      <c r="D65" s="3">
        <f>D64/D62*100</f>
        <v>65.957446808510639</v>
      </c>
      <c r="E65" s="5"/>
      <c r="F65" s="44">
        <f>COUNTIF(K$2:$K$57,G65)</f>
        <v>4</v>
      </c>
      <c r="G65" s="44" t="s">
        <v>5</v>
      </c>
      <c r="H65" s="48">
        <f t="shared" ref="H65:H85" si="2">SUMIFS($I$2:$I$57,$K$2:$K$57,G65)</f>
        <v>61386.626700000008</v>
      </c>
      <c r="I65" s="37">
        <f t="shared" ref="I65:I85" si="3">H65/D$71*100</f>
        <v>12.39</v>
      </c>
      <c r="J65" s="3"/>
      <c r="K65" s="3"/>
    </row>
    <row r="66" spans="1:11" ht="16.5" thickTop="1" thickBot="1" x14ac:dyDescent="0.3">
      <c r="A66" s="3"/>
      <c r="B66" s="3" t="s">
        <v>28</v>
      </c>
      <c r="C66" s="3"/>
      <c r="D66" s="3">
        <f>1/D67*100</f>
        <v>52.395922644565118</v>
      </c>
      <c r="E66" s="5"/>
      <c r="F66" s="44">
        <f>COUNTIF(K$2:$K$57,G66)</f>
        <v>2</v>
      </c>
      <c r="G66" s="44" t="s">
        <v>50</v>
      </c>
      <c r="H66" s="48">
        <f t="shared" si="2"/>
        <v>17340.855</v>
      </c>
      <c r="I66" s="37">
        <f t="shared" si="3"/>
        <v>3.4999999999999996</v>
      </c>
      <c r="J66" s="3"/>
      <c r="K66" s="3"/>
    </row>
    <row r="67" spans="1:11" ht="16.5" thickTop="1" thickBot="1" x14ac:dyDescent="0.3">
      <c r="A67" s="3"/>
      <c r="B67" s="3" t="s">
        <v>29</v>
      </c>
      <c r="C67" s="3"/>
      <c r="D67" s="3">
        <f>SUM(C3:C57)/COUNT(D3:D57)</f>
        <v>1.9085454545454543</v>
      </c>
      <c r="E67" s="5"/>
      <c r="F67" s="44">
        <f>COUNTIF(K$2:$K$57,G67)</f>
        <v>0</v>
      </c>
      <c r="G67" s="44" t="s">
        <v>81</v>
      </c>
      <c r="H67" s="48">
        <f t="shared" si="2"/>
        <v>0</v>
      </c>
      <c r="I67" s="37">
        <f t="shared" si="3"/>
        <v>0</v>
      </c>
      <c r="J67" s="3"/>
      <c r="K67" s="3"/>
    </row>
    <row r="68" spans="1:11" ht="16.5" thickTop="1" thickBot="1" x14ac:dyDescent="0.3">
      <c r="A68" s="3"/>
      <c r="B68" s="3" t="s">
        <v>30</v>
      </c>
      <c r="C68" s="3"/>
      <c r="D68" s="23">
        <f>D65-D66</f>
        <v>13.561524163945521</v>
      </c>
      <c r="E68" s="5"/>
      <c r="F68" s="44">
        <f>COUNTIF(K$2:$K$57,G68)</f>
        <v>3</v>
      </c>
      <c r="G68" s="3" t="s">
        <v>66</v>
      </c>
      <c r="H68" s="48">
        <f t="shared" si="2"/>
        <v>36068.978399999993</v>
      </c>
      <c r="I68" s="37">
        <f t="shared" si="3"/>
        <v>7.2799999999999994</v>
      </c>
      <c r="J68" s="3"/>
      <c r="K68" s="3"/>
    </row>
    <row r="69" spans="1:11" ht="16.5" thickTop="1" thickBot="1" x14ac:dyDescent="0.3">
      <c r="A69" s="3"/>
      <c r="B69" s="3" t="s">
        <v>31</v>
      </c>
      <c r="C69" s="3"/>
      <c r="D69" s="23">
        <f>D76/1</f>
        <v>39.61999999999999</v>
      </c>
      <c r="E69" s="5"/>
      <c r="F69" s="44">
        <f>COUNTIF(K$2:$K$57,G69)</f>
        <v>2</v>
      </c>
      <c r="G69" s="44" t="s">
        <v>84</v>
      </c>
      <c r="H69" s="48">
        <f t="shared" si="2"/>
        <v>0</v>
      </c>
      <c r="I69" s="37">
        <f t="shared" si="3"/>
        <v>0</v>
      </c>
      <c r="J69" s="3"/>
      <c r="K69" s="3"/>
    </row>
    <row r="70" spans="1:11" ht="16.5" thickTop="1" thickBot="1" x14ac:dyDescent="0.3">
      <c r="A70" s="3"/>
      <c r="B70" s="3"/>
      <c r="C70" s="3"/>
      <c r="D70" s="23"/>
      <c r="E70" s="5"/>
      <c r="F70" s="44">
        <f>COUNTIF(K$2:$K$57,G70)</f>
        <v>0</v>
      </c>
      <c r="G70" s="44" t="s">
        <v>61</v>
      </c>
      <c r="H70" s="48">
        <f t="shared" si="2"/>
        <v>0</v>
      </c>
      <c r="I70" s="37">
        <f t="shared" si="3"/>
        <v>0</v>
      </c>
      <c r="J70" s="3"/>
      <c r="K70" s="3"/>
    </row>
    <row r="71" spans="1:11" ht="20.25" thickTop="1" thickBot="1" x14ac:dyDescent="0.35">
      <c r="A71" s="3"/>
      <c r="B71" s="3" t="s">
        <v>32</v>
      </c>
      <c r="C71" s="3"/>
      <c r="D71" s="24">
        <v>495453</v>
      </c>
      <c r="E71" s="5"/>
      <c r="F71" s="44">
        <f>COUNTIF(K$2:$K$57,G71)</f>
        <v>2</v>
      </c>
      <c r="G71" s="44" t="s">
        <v>91</v>
      </c>
      <c r="H71" s="48">
        <f t="shared" si="2"/>
        <v>17340.855</v>
      </c>
      <c r="I71" s="37">
        <f t="shared" si="3"/>
        <v>3.4999999999999996</v>
      </c>
      <c r="J71" s="3"/>
      <c r="K71" s="3"/>
    </row>
    <row r="72" spans="1:11" ht="16.5" thickTop="1" thickBot="1" x14ac:dyDescent="0.3">
      <c r="A72" s="3"/>
      <c r="B72" s="3" t="s">
        <v>33</v>
      </c>
      <c r="C72" s="3"/>
      <c r="D72" s="11">
        <f>D71/100</f>
        <v>4954.53</v>
      </c>
      <c r="E72" s="5"/>
      <c r="F72" s="44">
        <f>COUNTIF(K$2:$K$57,G72)</f>
        <v>10</v>
      </c>
      <c r="G72" s="44" t="s">
        <v>9</v>
      </c>
      <c r="H72" s="48">
        <f t="shared" si="2"/>
        <v>6242.7078000000001</v>
      </c>
      <c r="I72" s="37">
        <f t="shared" si="3"/>
        <v>1.26</v>
      </c>
      <c r="J72" s="3"/>
      <c r="K72" s="3"/>
    </row>
    <row r="73" spans="1:11" ht="16.5" thickTop="1" thickBot="1" x14ac:dyDescent="0.3">
      <c r="A73" s="3"/>
      <c r="B73" s="3" t="s">
        <v>97</v>
      </c>
      <c r="C73" s="3"/>
      <c r="D73" s="11">
        <f>D72*3.5</f>
        <v>17340.855</v>
      </c>
      <c r="E73" s="5"/>
      <c r="F73" s="44">
        <f>COUNTIF(K$2:$K$57,G73)</f>
        <v>2</v>
      </c>
      <c r="G73" s="44" t="s">
        <v>118</v>
      </c>
      <c r="H73" s="48">
        <f>SUMIFS($I$2:$I$57,$K$2:$K$57,G73)</f>
        <v>0</v>
      </c>
      <c r="I73" s="37">
        <f t="shared" si="3"/>
        <v>0</v>
      </c>
      <c r="J73" s="3"/>
      <c r="K73" s="3"/>
    </row>
    <row r="74" spans="1:11" ht="16.5" thickTop="1" thickBot="1" x14ac:dyDescent="0.3">
      <c r="A74" s="3"/>
      <c r="B74" s="3" t="s">
        <v>35</v>
      </c>
      <c r="C74" s="3"/>
      <c r="D74" s="25">
        <f>D72*7</f>
        <v>34681.71</v>
      </c>
      <c r="E74" s="5"/>
      <c r="F74" s="44">
        <f>COUNTIF(K$2:$K$57,G74)</f>
        <v>0</v>
      </c>
      <c r="G74" s="47" t="s">
        <v>131</v>
      </c>
      <c r="H74" s="48">
        <f t="shared" si="2"/>
        <v>0</v>
      </c>
      <c r="I74" s="37">
        <f t="shared" si="3"/>
        <v>0</v>
      </c>
      <c r="J74" s="3"/>
      <c r="K74" s="3"/>
    </row>
    <row r="75" spans="1:11" ht="16.5" thickTop="1" thickBot="1" x14ac:dyDescent="0.3">
      <c r="A75" s="3"/>
      <c r="B75" s="3" t="s">
        <v>36</v>
      </c>
      <c r="C75" s="3"/>
      <c r="D75" s="11">
        <f>SUM(I2:I58)</f>
        <v>196298.47859999994</v>
      </c>
      <c r="E75" s="5"/>
      <c r="F75" s="44">
        <f>COUNTIF(K$2:$K$57,G75)</f>
        <v>3</v>
      </c>
      <c r="G75" s="49" t="s">
        <v>60</v>
      </c>
      <c r="H75" s="48">
        <f t="shared" si="2"/>
        <v>0</v>
      </c>
      <c r="I75" s="37">
        <f t="shared" si="3"/>
        <v>0</v>
      </c>
      <c r="J75" s="3"/>
      <c r="K75" s="3"/>
    </row>
    <row r="76" spans="1:11" ht="16.5" thickTop="1" thickBot="1" x14ac:dyDescent="0.3">
      <c r="A76" s="3"/>
      <c r="B76" s="26" t="s">
        <v>37</v>
      </c>
      <c r="C76" s="3"/>
      <c r="D76" s="3">
        <f>D75/D71*100</f>
        <v>39.61999999999999</v>
      </c>
      <c r="E76" s="5"/>
      <c r="F76" s="44">
        <f>COUNTIF(K$2:$K$57,G76)</f>
        <v>10</v>
      </c>
      <c r="G76" s="49" t="s">
        <v>68</v>
      </c>
      <c r="H76" s="48">
        <f t="shared" si="2"/>
        <v>13525.866900000001</v>
      </c>
      <c r="I76" s="37">
        <f t="shared" si="3"/>
        <v>2.73</v>
      </c>
      <c r="J76" s="3"/>
      <c r="K76" s="3"/>
    </row>
    <row r="77" spans="1:11" ht="16.5" thickTop="1" thickBot="1" x14ac:dyDescent="0.3">
      <c r="A77" s="3"/>
      <c r="B77" s="3"/>
      <c r="C77" s="3"/>
      <c r="D77" s="11">
        <f>D76/11</f>
        <v>3.6018181818181811</v>
      </c>
      <c r="E77" s="5"/>
      <c r="F77" s="44">
        <f>COUNTIF(K$2:$K$57,G77)</f>
        <v>4</v>
      </c>
      <c r="G77" s="49" t="s">
        <v>47</v>
      </c>
      <c r="H77" s="48">
        <f t="shared" si="2"/>
        <v>51155.522249999995</v>
      </c>
      <c r="I77" s="37">
        <f t="shared" si="3"/>
        <v>10.324999999999999</v>
      </c>
      <c r="J77" s="3"/>
      <c r="K77" s="3"/>
    </row>
    <row r="78" spans="1:11" ht="16.5" thickTop="1" thickBot="1" x14ac:dyDescent="0.3">
      <c r="A78" s="3"/>
      <c r="B78" s="3"/>
      <c r="C78" s="3"/>
      <c r="D78" s="11"/>
      <c r="E78" s="5"/>
      <c r="F78" s="44">
        <f>COUNTIF(K$2:$K$57,G78)</f>
        <v>1</v>
      </c>
      <c r="G78" s="49" t="s">
        <v>80</v>
      </c>
      <c r="H78" s="48">
        <f t="shared" si="2"/>
        <v>0</v>
      </c>
      <c r="I78" s="37">
        <f t="shared" si="3"/>
        <v>0</v>
      </c>
      <c r="J78" s="3"/>
      <c r="K78" s="3"/>
    </row>
    <row r="79" spans="1:11" ht="16.5" thickTop="1" thickBot="1" x14ac:dyDescent="0.3">
      <c r="F79" s="44">
        <f>COUNTIF(K$2:$K$57,G79)</f>
        <v>1</v>
      </c>
      <c r="G79" s="49" t="s">
        <v>107</v>
      </c>
      <c r="H79" s="48">
        <f t="shared" si="2"/>
        <v>0</v>
      </c>
      <c r="I79" s="37">
        <f t="shared" si="3"/>
        <v>0</v>
      </c>
    </row>
    <row r="80" spans="1:11" ht="16.5" thickTop="1" thickBot="1" x14ac:dyDescent="0.3">
      <c r="F80" s="44">
        <f>COUNTIF(K$2:$K$57,G80)</f>
        <v>1</v>
      </c>
      <c r="G80" s="49" t="s">
        <v>82</v>
      </c>
      <c r="H80" s="48">
        <f t="shared" si="2"/>
        <v>-17340.855</v>
      </c>
      <c r="I80" s="37">
        <f t="shared" si="3"/>
        <v>-3.4999999999999996</v>
      </c>
    </row>
    <row r="81" spans="6:9" ht="16.5" thickTop="1" thickBot="1" x14ac:dyDescent="0.3">
      <c r="F81" s="44">
        <f>COUNTIF(K$2:$K$57,G81)</f>
        <v>0</v>
      </c>
      <c r="G81" s="45"/>
      <c r="H81" s="48">
        <f t="shared" si="2"/>
        <v>0</v>
      </c>
      <c r="I81" s="37">
        <f t="shared" si="3"/>
        <v>0</v>
      </c>
    </row>
    <row r="82" spans="6:9" ht="16.5" thickTop="1" thickBot="1" x14ac:dyDescent="0.3">
      <c r="F82" s="44">
        <f>COUNTIF(K$2:$K$57,G82)</f>
        <v>0</v>
      </c>
      <c r="G82" s="45"/>
      <c r="H82" s="48">
        <f t="shared" si="2"/>
        <v>0</v>
      </c>
      <c r="I82" s="37">
        <f t="shared" si="3"/>
        <v>0</v>
      </c>
    </row>
    <row r="83" spans="6:9" ht="16.5" thickTop="1" thickBot="1" x14ac:dyDescent="0.3">
      <c r="F83" s="44">
        <f>COUNTIF(K$2:$K$57,G83)</f>
        <v>0</v>
      </c>
      <c r="G83" s="44"/>
      <c r="H83" s="48">
        <f t="shared" si="2"/>
        <v>0</v>
      </c>
      <c r="I83" s="37">
        <f t="shared" si="3"/>
        <v>0</v>
      </c>
    </row>
    <row r="84" spans="6:9" ht="16.5" thickTop="1" thickBot="1" x14ac:dyDescent="0.3">
      <c r="F84" s="44">
        <f>COUNTIF(K$2:$K$57,G84)</f>
        <v>0</v>
      </c>
      <c r="G84" s="44"/>
      <c r="H84" s="48">
        <f t="shared" si="2"/>
        <v>0</v>
      </c>
      <c r="I84" s="37">
        <f t="shared" si="3"/>
        <v>0</v>
      </c>
    </row>
    <row r="85" spans="6:9" ht="16.5" thickTop="1" thickBot="1" x14ac:dyDescent="0.3">
      <c r="F85" s="44"/>
      <c r="G85" s="44"/>
      <c r="H85" s="48">
        <f t="shared" si="2"/>
        <v>0</v>
      </c>
      <c r="I85" s="37">
        <f t="shared" si="3"/>
        <v>0</v>
      </c>
    </row>
    <row r="86" spans="6:9" ht="15.75" thickTop="1" x14ac:dyDescent="0.25">
      <c r="F86" s="46"/>
      <c r="I86" s="37"/>
    </row>
  </sheetData>
  <conditionalFormatting sqref="I2:I57">
    <cfRule type="cellIs" dxfId="82" priority="19" operator="lessThan">
      <formula>0</formula>
    </cfRule>
    <cfRule type="cellIs" dxfId="81" priority="20" operator="greaterThan">
      <formula>0</formula>
    </cfRule>
  </conditionalFormatting>
  <conditionalFormatting sqref="H64:H85">
    <cfRule type="cellIs" dxfId="80" priority="1" operator="greaterThan">
      <formula>0</formula>
    </cfRule>
    <cfRule type="cellIs" dxfId="79" priority="2" operator="lessThan">
      <formula>0</formula>
    </cfRule>
  </conditionalFormatting>
  <pageMargins left="0.7" right="0.7" top="0.75" bottom="0.75" header="0.3" footer="0.3"/>
  <ignoredErrors>
    <ignoredError sqref="D67" formulaRange="1"/>
  </ignoredErrors>
  <tableParts count="5">
    <tablePart r:id="rId1"/>
    <tablePart r:id="rId2"/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C1" workbookViewId="0">
      <selection activeCell="A2" sqref="A2:K6"/>
    </sheetView>
  </sheetViews>
  <sheetFormatPr defaultRowHeight="15" x14ac:dyDescent="0.25"/>
  <cols>
    <col min="1" max="1" width="10.7109375" bestFit="1" customWidth="1"/>
    <col min="2" max="2" width="33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1" ht="117" x14ac:dyDescent="0.25">
      <c r="A1" s="6" t="s">
        <v>0</v>
      </c>
      <c r="B1" s="6" t="s">
        <v>1</v>
      </c>
      <c r="C1" s="7" t="s">
        <v>18</v>
      </c>
      <c r="D1" s="6" t="s">
        <v>2</v>
      </c>
      <c r="E1" s="6" t="s">
        <v>19</v>
      </c>
      <c r="F1" s="6" t="s">
        <v>4</v>
      </c>
      <c r="G1" s="6" t="s">
        <v>38</v>
      </c>
      <c r="H1" s="6" t="s">
        <v>20</v>
      </c>
      <c r="I1" s="6" t="s">
        <v>21</v>
      </c>
      <c r="J1" s="6" t="s">
        <v>6</v>
      </c>
      <c r="K1" s="6" t="s">
        <v>3</v>
      </c>
    </row>
    <row r="2" spans="1:11" x14ac:dyDescent="0.25">
      <c r="A2" s="4">
        <v>44835</v>
      </c>
      <c r="B2" s="2" t="s">
        <v>112</v>
      </c>
      <c r="C2" s="14">
        <v>1.85</v>
      </c>
      <c r="D2" s="9">
        <v>23</v>
      </c>
      <c r="E2" s="3" t="s">
        <v>7</v>
      </c>
      <c r="F2" s="13" t="s">
        <v>95</v>
      </c>
      <c r="G2" s="30"/>
      <c r="H2" s="36">
        <f>C2*D$22</f>
        <v>36663.521999999997</v>
      </c>
      <c r="I2" s="11">
        <f>H2-D$22</f>
        <v>16845.401999999998</v>
      </c>
      <c r="J2" s="12" t="s">
        <v>73</v>
      </c>
      <c r="K2" s="2" t="s">
        <v>5</v>
      </c>
    </row>
    <row r="3" spans="1:11" x14ac:dyDescent="0.25">
      <c r="A3" s="4">
        <v>44843</v>
      </c>
      <c r="B3" s="2" t="s">
        <v>114</v>
      </c>
      <c r="C3" s="14">
        <v>2</v>
      </c>
      <c r="D3" s="9">
        <v>26</v>
      </c>
      <c r="E3" s="3" t="s">
        <v>7</v>
      </c>
      <c r="F3" s="10" t="s">
        <v>44</v>
      </c>
      <c r="G3" s="10"/>
      <c r="H3" s="36">
        <v>0</v>
      </c>
      <c r="I3" s="11">
        <f t="shared" ref="I3:I6" si="0">H3-D$22</f>
        <v>-19818.12</v>
      </c>
      <c r="J3" s="12" t="s">
        <v>125</v>
      </c>
      <c r="K3" s="2" t="s">
        <v>82</v>
      </c>
    </row>
    <row r="4" spans="1:11" x14ac:dyDescent="0.25">
      <c r="A4" s="4">
        <v>44848</v>
      </c>
      <c r="B4" s="2" t="s">
        <v>115</v>
      </c>
      <c r="C4" s="14">
        <v>2</v>
      </c>
      <c r="D4" s="9">
        <v>24</v>
      </c>
      <c r="E4" s="3" t="s">
        <v>7</v>
      </c>
      <c r="F4" s="10" t="s">
        <v>44</v>
      </c>
      <c r="G4" s="13"/>
      <c r="H4" s="36">
        <v>0</v>
      </c>
      <c r="I4" s="11">
        <f t="shared" si="0"/>
        <v>-19818.12</v>
      </c>
      <c r="J4" s="12" t="s">
        <v>73</v>
      </c>
      <c r="K4" s="2" t="s">
        <v>99</v>
      </c>
    </row>
    <row r="5" spans="1:11" x14ac:dyDescent="0.25">
      <c r="A5" s="4">
        <v>44856</v>
      </c>
      <c r="B5" s="2" t="s">
        <v>116</v>
      </c>
      <c r="C5" s="14">
        <v>2</v>
      </c>
      <c r="D5" s="3">
        <v>17</v>
      </c>
      <c r="E5" s="3" t="s">
        <v>13</v>
      </c>
      <c r="F5" s="20" t="s">
        <v>44</v>
      </c>
      <c r="G5" s="3"/>
      <c r="H5" s="36">
        <v>0</v>
      </c>
      <c r="I5" s="11">
        <f t="shared" si="0"/>
        <v>-19818.12</v>
      </c>
      <c r="J5" s="3" t="s">
        <v>126</v>
      </c>
      <c r="K5" s="2" t="s">
        <v>53</v>
      </c>
    </row>
    <row r="6" spans="1:11" x14ac:dyDescent="0.25">
      <c r="A6" s="4">
        <v>44857</v>
      </c>
      <c r="B6" s="2" t="s">
        <v>117</v>
      </c>
      <c r="C6" s="14">
        <v>1.91</v>
      </c>
      <c r="D6" s="3">
        <v>23</v>
      </c>
      <c r="E6" s="3" t="s">
        <v>7</v>
      </c>
      <c r="F6" s="23" t="s">
        <v>95</v>
      </c>
      <c r="G6" s="3"/>
      <c r="H6" s="36">
        <f t="shared" ref="H6" si="1">C6*D$22</f>
        <v>37852.609199999999</v>
      </c>
      <c r="I6" s="11">
        <f t="shared" si="0"/>
        <v>18034.4892</v>
      </c>
      <c r="J6" s="3" t="s">
        <v>73</v>
      </c>
      <c r="K6" s="2" t="s">
        <v>68</v>
      </c>
    </row>
    <row r="7" spans="1:11" x14ac:dyDescent="0.25">
      <c r="A7" s="1"/>
      <c r="B7" s="2"/>
      <c r="C7" s="14"/>
      <c r="D7" s="3"/>
      <c r="E7" s="3"/>
      <c r="F7" s="23"/>
      <c r="G7" s="3"/>
      <c r="H7" s="36"/>
      <c r="I7" s="11"/>
      <c r="J7" s="3"/>
      <c r="K7" s="2"/>
    </row>
    <row r="8" spans="1:11" x14ac:dyDescent="0.25">
      <c r="A8" s="1"/>
      <c r="B8" s="2"/>
      <c r="C8" s="14"/>
      <c r="D8" s="3"/>
      <c r="E8" s="3"/>
      <c r="F8" s="20"/>
      <c r="G8" s="3"/>
      <c r="H8" s="36"/>
      <c r="I8" s="11"/>
      <c r="J8" s="3"/>
      <c r="K8" s="2"/>
    </row>
    <row r="9" spans="1:11" x14ac:dyDescent="0.25">
      <c r="A9" s="3"/>
      <c r="B9" s="3"/>
      <c r="C9" s="14"/>
      <c r="D9" s="3"/>
      <c r="E9" s="3"/>
      <c r="F9" s="12"/>
      <c r="G9" s="3"/>
      <c r="H9" s="3"/>
      <c r="I9" s="3"/>
      <c r="J9" s="3"/>
      <c r="K9" s="3"/>
    </row>
    <row r="10" spans="1:11" x14ac:dyDescent="0.25">
      <c r="A10" s="3"/>
      <c r="B10" s="3"/>
      <c r="C10" s="3"/>
      <c r="D10" s="3"/>
      <c r="E10" s="3"/>
      <c r="F10" s="12"/>
      <c r="G10" s="3"/>
      <c r="H10" s="3"/>
      <c r="I10" s="3"/>
      <c r="J10" s="3"/>
      <c r="K10" s="3"/>
    </row>
    <row r="11" spans="1:11" x14ac:dyDescent="0.25">
      <c r="A11" s="3"/>
      <c r="B11" s="3" t="s">
        <v>22</v>
      </c>
      <c r="C11" s="3"/>
      <c r="D11" s="3">
        <f>COUNT(D2:D8)</f>
        <v>5</v>
      </c>
      <c r="E11" s="5"/>
      <c r="F11" s="31"/>
      <c r="G11" s="5"/>
      <c r="H11" s="5"/>
      <c r="I11" s="5"/>
      <c r="J11" s="3"/>
      <c r="K11" s="3"/>
    </row>
    <row r="12" spans="1:11" x14ac:dyDescent="0.25">
      <c r="A12" s="3"/>
      <c r="B12" s="3" t="s">
        <v>25</v>
      </c>
      <c r="C12" s="3"/>
      <c r="D12" s="20">
        <v>1</v>
      </c>
      <c r="E12" s="5"/>
      <c r="F12" s="32"/>
      <c r="G12" s="33"/>
      <c r="H12" s="33"/>
      <c r="I12" s="5"/>
      <c r="J12" s="3"/>
      <c r="K12" s="3"/>
    </row>
    <row r="13" spans="1:11" x14ac:dyDescent="0.25">
      <c r="A13" s="3"/>
      <c r="B13" s="3" t="s">
        <v>26</v>
      </c>
      <c r="C13" s="3"/>
      <c r="D13" s="23">
        <f>D11-D12</f>
        <v>4</v>
      </c>
      <c r="E13" s="5"/>
      <c r="F13" s="32"/>
      <c r="G13" s="33"/>
      <c r="H13" s="33"/>
      <c r="I13" s="5"/>
      <c r="J13" s="3"/>
      <c r="K13" s="3"/>
    </row>
    <row r="14" spans="1:11" x14ac:dyDescent="0.25">
      <c r="A14" s="3"/>
      <c r="B14" s="3" t="s">
        <v>27</v>
      </c>
      <c r="C14" s="3"/>
      <c r="D14" s="3">
        <f>D13/D11*100</f>
        <v>80</v>
      </c>
      <c r="E14" s="5"/>
      <c r="F14" s="32"/>
      <c r="G14" s="33"/>
      <c r="H14" s="33"/>
      <c r="I14" s="5"/>
      <c r="J14" s="3"/>
      <c r="K14" s="3"/>
    </row>
    <row r="15" spans="1:11" x14ac:dyDescent="0.25">
      <c r="A15" s="3"/>
      <c r="B15" s="3" t="s">
        <v>28</v>
      </c>
      <c r="C15" s="3"/>
      <c r="D15" s="3">
        <f>1/D16*100</f>
        <v>51.229508196721305</v>
      </c>
      <c r="E15" s="5"/>
      <c r="F15" s="32"/>
      <c r="G15" s="33"/>
      <c r="H15" s="33"/>
      <c r="I15" s="5"/>
      <c r="J15" s="3"/>
      <c r="K15" s="3"/>
    </row>
    <row r="16" spans="1:11" x14ac:dyDescent="0.25">
      <c r="A16" s="3"/>
      <c r="B16" s="3" t="s">
        <v>29</v>
      </c>
      <c r="C16" s="3"/>
      <c r="D16" s="3">
        <f>SUM(C2:C8)/COUNT(D2:D8)</f>
        <v>1.952</v>
      </c>
      <c r="E16" s="5"/>
      <c r="F16" s="32"/>
      <c r="G16" s="33"/>
      <c r="H16" s="33"/>
      <c r="I16" s="5"/>
      <c r="J16" s="3"/>
      <c r="K16" s="3"/>
    </row>
    <row r="17" spans="1:11" x14ac:dyDescent="0.25">
      <c r="A17" s="3"/>
      <c r="B17" s="3" t="s">
        <v>30</v>
      </c>
      <c r="C17" s="3"/>
      <c r="D17" s="23">
        <f>D14-D15</f>
        <v>28.770491803278695</v>
      </c>
      <c r="E17" s="5"/>
      <c r="F17" s="32"/>
      <c r="G17" s="33"/>
      <c r="H17" s="33"/>
      <c r="I17" s="5"/>
      <c r="J17" s="3"/>
      <c r="K17" s="3"/>
    </row>
    <row r="18" spans="1:11" x14ac:dyDescent="0.25">
      <c r="A18" s="3"/>
      <c r="B18" s="3" t="s">
        <v>31</v>
      </c>
      <c r="C18" s="3"/>
      <c r="D18" s="23">
        <f>D25/1</f>
        <v>-4.96</v>
      </c>
      <c r="E18" s="5"/>
      <c r="F18" s="32"/>
      <c r="G18" s="33"/>
      <c r="H18" s="33"/>
      <c r="I18" s="5"/>
      <c r="J18" s="3"/>
      <c r="K18" s="3"/>
    </row>
    <row r="19" spans="1:11" x14ac:dyDescent="0.25">
      <c r="A19" s="3"/>
      <c r="B19" s="3"/>
      <c r="C19" s="3"/>
      <c r="D19" s="23"/>
      <c r="E19" s="5"/>
      <c r="F19" s="32"/>
      <c r="G19" s="33"/>
      <c r="H19" s="33"/>
      <c r="I19" s="5"/>
      <c r="J19" s="3"/>
      <c r="K19" s="3"/>
    </row>
    <row r="20" spans="1:11" ht="18.75" x14ac:dyDescent="0.3">
      <c r="A20" s="3"/>
      <c r="B20" s="3" t="s">
        <v>32</v>
      </c>
      <c r="C20" s="3"/>
      <c r="D20" s="24">
        <v>495453</v>
      </c>
      <c r="E20" s="5"/>
      <c r="F20" s="32"/>
      <c r="G20" s="33"/>
      <c r="H20" s="33"/>
      <c r="I20" s="5"/>
      <c r="J20" s="3"/>
      <c r="K20" s="3"/>
    </row>
    <row r="21" spans="1:11" x14ac:dyDescent="0.25">
      <c r="A21" s="3"/>
      <c r="B21" s="3" t="s">
        <v>33</v>
      </c>
      <c r="C21" s="3"/>
      <c r="D21" s="11">
        <f>D20/100</f>
        <v>4954.53</v>
      </c>
      <c r="E21" s="5"/>
      <c r="F21" s="32"/>
      <c r="G21" s="33"/>
      <c r="H21" s="33"/>
      <c r="I21" s="5"/>
      <c r="J21" s="3"/>
      <c r="K21" s="3"/>
    </row>
    <row r="22" spans="1:11" x14ac:dyDescent="0.25">
      <c r="A22" s="3"/>
      <c r="B22" s="3" t="s">
        <v>97</v>
      </c>
      <c r="C22" s="3"/>
      <c r="D22" s="11">
        <f>D21*4</f>
        <v>19818.12</v>
      </c>
      <c r="E22" s="5"/>
      <c r="F22" s="32"/>
      <c r="G22" s="33"/>
      <c r="H22" s="33"/>
      <c r="I22" s="5"/>
      <c r="J22" s="3"/>
      <c r="K22" s="3"/>
    </row>
    <row r="23" spans="1:11" x14ac:dyDescent="0.25">
      <c r="A23" s="3"/>
      <c r="B23" s="3" t="s">
        <v>35</v>
      </c>
      <c r="C23" s="3"/>
      <c r="D23" s="25">
        <f>D21*7</f>
        <v>34681.71</v>
      </c>
      <c r="E23" s="5"/>
      <c r="F23" s="32"/>
      <c r="G23" s="33"/>
      <c r="H23" s="33"/>
      <c r="I23" s="5"/>
      <c r="J23" s="3"/>
      <c r="K23" s="3"/>
    </row>
    <row r="24" spans="1:11" x14ac:dyDescent="0.25">
      <c r="A24" s="3"/>
      <c r="B24" s="3" t="s">
        <v>36</v>
      </c>
      <c r="C24" s="3"/>
      <c r="D24" s="11">
        <f>SUM(I2:I8)</f>
        <v>-24574.468799999999</v>
      </c>
      <c r="E24" s="5"/>
      <c r="F24" s="32"/>
      <c r="G24" s="33"/>
      <c r="H24" s="33"/>
      <c r="I24" s="5"/>
      <c r="J24" s="3"/>
      <c r="K24" s="3"/>
    </row>
    <row r="25" spans="1:11" x14ac:dyDescent="0.25">
      <c r="A25" s="3"/>
      <c r="B25" s="26" t="s">
        <v>37</v>
      </c>
      <c r="C25" s="3"/>
      <c r="D25" s="3">
        <f>D24/D20*100</f>
        <v>-4.96</v>
      </c>
      <c r="E25" s="5"/>
      <c r="F25" s="32"/>
      <c r="G25" s="33"/>
      <c r="H25" s="33"/>
      <c r="I25" s="5"/>
      <c r="J25" s="3"/>
      <c r="K25" s="3"/>
    </row>
    <row r="26" spans="1:11" x14ac:dyDescent="0.25">
      <c r="A26" s="3"/>
      <c r="B26" s="3"/>
      <c r="C26" s="3"/>
      <c r="D26" s="11"/>
      <c r="E26" s="5"/>
      <c r="F26" s="32"/>
      <c r="G26" s="33"/>
      <c r="H26" s="33"/>
      <c r="I26" s="5"/>
      <c r="J26" s="3"/>
      <c r="K26" s="3"/>
    </row>
  </sheetData>
  <conditionalFormatting sqref="F12:G26">
    <cfRule type="cellIs" dxfId="9" priority="3" operator="greaterThan">
      <formula>0</formula>
    </cfRule>
    <cfRule type="cellIs" dxfId="8" priority="4" operator="lessThan">
      <formula>-240.63</formula>
    </cfRule>
    <cfRule type="cellIs" dxfId="7" priority="5" operator="greaterThan">
      <formula>0</formula>
    </cfRule>
  </conditionalFormatting>
  <conditionalFormatting sqref="I2:I8">
    <cfRule type="cellIs" dxfId="6" priority="1" operator="lessThan">
      <formula>0</formula>
    </cfRule>
    <cfRule type="cellIs" dxfId="5" priority="2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C1" workbookViewId="0">
      <selection activeCell="A2" sqref="A2:K7"/>
    </sheetView>
  </sheetViews>
  <sheetFormatPr defaultRowHeight="15" x14ac:dyDescent="0.25"/>
  <cols>
    <col min="1" max="1" width="10.7109375" bestFit="1" customWidth="1"/>
    <col min="2" max="2" width="33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1" ht="117" x14ac:dyDescent="0.25">
      <c r="A1" s="6" t="s">
        <v>0</v>
      </c>
      <c r="B1" s="6" t="s">
        <v>1</v>
      </c>
      <c r="C1" s="7" t="s">
        <v>18</v>
      </c>
      <c r="D1" s="6" t="s">
        <v>2</v>
      </c>
      <c r="E1" s="6" t="s">
        <v>19</v>
      </c>
      <c r="F1" s="6" t="s">
        <v>4</v>
      </c>
      <c r="G1" s="6" t="s">
        <v>38</v>
      </c>
      <c r="H1" s="6" t="s">
        <v>20</v>
      </c>
      <c r="I1" s="6" t="s">
        <v>21</v>
      </c>
      <c r="J1" s="6" t="s">
        <v>6</v>
      </c>
      <c r="K1" s="6" t="s">
        <v>3</v>
      </c>
    </row>
    <row r="2" spans="1:11" x14ac:dyDescent="0.25">
      <c r="A2" s="1">
        <v>44866</v>
      </c>
      <c r="B2" s="2" t="s">
        <v>119</v>
      </c>
      <c r="C2" s="14">
        <v>2</v>
      </c>
      <c r="D2" s="9">
        <v>20</v>
      </c>
      <c r="E2" s="3" t="s">
        <v>7</v>
      </c>
      <c r="F2" s="13" t="s">
        <v>44</v>
      </c>
      <c r="G2" s="30"/>
      <c r="H2" s="36">
        <f>C2*D$22</f>
        <v>39636.239999999998</v>
      </c>
      <c r="I2" s="11">
        <f>H2-D$22</f>
        <v>19818.12</v>
      </c>
      <c r="J2" s="12" t="s">
        <v>12</v>
      </c>
      <c r="K2" s="2" t="s">
        <v>53</v>
      </c>
    </row>
    <row r="3" spans="1:11" x14ac:dyDescent="0.25">
      <c r="A3" s="1">
        <v>44876</v>
      </c>
      <c r="B3" s="2" t="s">
        <v>120</v>
      </c>
      <c r="C3" s="14">
        <v>2</v>
      </c>
      <c r="D3" s="9">
        <v>22</v>
      </c>
      <c r="E3" s="3" t="s">
        <v>13</v>
      </c>
      <c r="F3" s="10" t="s">
        <v>44</v>
      </c>
      <c r="G3" s="10"/>
      <c r="H3" s="36">
        <v>0</v>
      </c>
      <c r="I3" s="11">
        <f t="shared" ref="I3:I7" si="0">H3-D$22</f>
        <v>-19818.12</v>
      </c>
      <c r="J3" s="12" t="s">
        <v>77</v>
      </c>
      <c r="K3" s="2" t="s">
        <v>53</v>
      </c>
    </row>
    <row r="4" spans="1:11" x14ac:dyDescent="0.25">
      <c r="A4" s="1">
        <v>44877</v>
      </c>
      <c r="B4" s="2" t="s">
        <v>121</v>
      </c>
      <c r="C4" s="14">
        <v>1.89</v>
      </c>
      <c r="D4" s="9">
        <v>19</v>
      </c>
      <c r="E4" s="3" t="s">
        <v>7</v>
      </c>
      <c r="F4" s="13" t="s">
        <v>95</v>
      </c>
      <c r="G4" s="13"/>
      <c r="H4" s="36">
        <f t="shared" ref="H4:H6" si="1">C4*D$22</f>
        <v>37456.246799999994</v>
      </c>
      <c r="I4" s="11">
        <f t="shared" si="0"/>
        <v>17638.126799999995</v>
      </c>
      <c r="J4" s="12" t="s">
        <v>79</v>
      </c>
      <c r="K4" s="2" t="s">
        <v>5</v>
      </c>
    </row>
    <row r="5" spans="1:11" x14ac:dyDescent="0.25">
      <c r="A5" s="1">
        <v>44877</v>
      </c>
      <c r="B5" s="2" t="s">
        <v>122</v>
      </c>
      <c r="C5" s="14">
        <v>2</v>
      </c>
      <c r="D5" s="3">
        <v>19</v>
      </c>
      <c r="E5" s="3" t="s">
        <v>13</v>
      </c>
      <c r="F5" s="23" t="s">
        <v>44</v>
      </c>
      <c r="G5" s="3"/>
      <c r="H5" s="36">
        <f t="shared" si="1"/>
        <v>39636.239999999998</v>
      </c>
      <c r="I5" s="11">
        <f t="shared" si="0"/>
        <v>19818.12</v>
      </c>
      <c r="J5" s="3" t="s">
        <v>42</v>
      </c>
      <c r="K5" s="2" t="s">
        <v>50</v>
      </c>
    </row>
    <row r="6" spans="1:11" x14ac:dyDescent="0.25">
      <c r="A6" s="1">
        <v>44885</v>
      </c>
      <c r="B6" s="2" t="s">
        <v>123</v>
      </c>
      <c r="C6" s="14">
        <v>2</v>
      </c>
      <c r="D6" s="3">
        <v>16</v>
      </c>
      <c r="E6" s="3" t="s">
        <v>13</v>
      </c>
      <c r="F6" s="23" t="s">
        <v>44</v>
      </c>
      <c r="G6" s="3"/>
      <c r="H6" s="36">
        <f t="shared" si="1"/>
        <v>39636.239999999998</v>
      </c>
      <c r="I6" s="11">
        <f t="shared" si="0"/>
        <v>19818.12</v>
      </c>
      <c r="J6" s="3" t="s">
        <v>42</v>
      </c>
      <c r="K6" s="2" t="s">
        <v>118</v>
      </c>
    </row>
    <row r="7" spans="1:11" x14ac:dyDescent="0.25">
      <c r="A7" s="1">
        <v>44894</v>
      </c>
      <c r="B7" s="2" t="s">
        <v>124</v>
      </c>
      <c r="C7" s="14">
        <v>2</v>
      </c>
      <c r="D7" s="3">
        <v>16</v>
      </c>
      <c r="E7" s="3" t="s">
        <v>7</v>
      </c>
      <c r="F7" s="20" t="s">
        <v>44</v>
      </c>
      <c r="G7" s="3"/>
      <c r="H7" s="36">
        <v>0</v>
      </c>
      <c r="I7" s="11">
        <f t="shared" si="0"/>
        <v>-19818.12</v>
      </c>
      <c r="J7" s="3" t="s">
        <v>74</v>
      </c>
      <c r="K7" s="2" t="s">
        <v>118</v>
      </c>
    </row>
    <row r="8" spans="1:11" x14ac:dyDescent="0.25">
      <c r="A8" s="1"/>
      <c r="B8" s="2"/>
      <c r="C8" s="14"/>
      <c r="D8" s="3"/>
      <c r="E8" s="3"/>
      <c r="F8" s="20"/>
      <c r="G8" s="3"/>
      <c r="H8" s="36"/>
      <c r="I8" s="11"/>
      <c r="J8" s="3"/>
      <c r="K8" s="2"/>
    </row>
    <row r="9" spans="1:11" x14ac:dyDescent="0.25">
      <c r="A9" s="3"/>
      <c r="B9" s="3"/>
      <c r="C9" s="14"/>
      <c r="D9" s="3"/>
      <c r="E9" s="3"/>
      <c r="F9" s="12"/>
      <c r="G9" s="3"/>
      <c r="H9" s="3"/>
      <c r="I9" s="3"/>
      <c r="J9" s="3"/>
      <c r="K9" s="3"/>
    </row>
    <row r="10" spans="1:11" x14ac:dyDescent="0.25">
      <c r="A10" s="3"/>
      <c r="B10" s="3"/>
      <c r="C10" s="3"/>
      <c r="D10" s="3"/>
      <c r="E10" s="3"/>
      <c r="F10" s="12"/>
      <c r="G10" s="3"/>
      <c r="H10" s="3"/>
      <c r="I10" s="3"/>
      <c r="J10" s="3"/>
      <c r="K10" s="3"/>
    </row>
    <row r="11" spans="1:11" x14ac:dyDescent="0.25">
      <c r="A11" s="3"/>
      <c r="B11" s="3" t="s">
        <v>22</v>
      </c>
      <c r="C11" s="3"/>
      <c r="D11" s="3">
        <f>COUNT(D2:D8)</f>
        <v>6</v>
      </c>
      <c r="E11" s="5"/>
      <c r="F11" s="31"/>
      <c r="G11" s="5"/>
      <c r="H11" s="5"/>
      <c r="I11" s="5"/>
      <c r="J11" s="3"/>
      <c r="K11" s="3"/>
    </row>
    <row r="12" spans="1:11" x14ac:dyDescent="0.25">
      <c r="A12" s="3"/>
      <c r="B12" s="3" t="s">
        <v>25</v>
      </c>
      <c r="C12" s="3"/>
      <c r="D12" s="20">
        <v>1</v>
      </c>
      <c r="E12" s="5"/>
      <c r="F12" s="32"/>
      <c r="G12" s="33"/>
      <c r="H12" s="33"/>
      <c r="I12" s="5"/>
      <c r="J12" s="3"/>
      <c r="K12" s="3"/>
    </row>
    <row r="13" spans="1:11" x14ac:dyDescent="0.25">
      <c r="A13" s="3"/>
      <c r="B13" s="3" t="s">
        <v>26</v>
      </c>
      <c r="C13" s="3"/>
      <c r="D13" s="23">
        <f>D11-D12</f>
        <v>5</v>
      </c>
      <c r="E13" s="5"/>
      <c r="F13" s="32"/>
      <c r="G13" s="33"/>
      <c r="H13" s="33"/>
      <c r="I13" s="5"/>
      <c r="J13" s="3"/>
      <c r="K13" s="3"/>
    </row>
    <row r="14" spans="1:11" x14ac:dyDescent="0.25">
      <c r="A14" s="3"/>
      <c r="B14" s="3" t="s">
        <v>27</v>
      </c>
      <c r="C14" s="3"/>
      <c r="D14" s="3">
        <f>D13/D11*100</f>
        <v>83.333333333333343</v>
      </c>
      <c r="E14" s="5"/>
      <c r="F14" s="32"/>
      <c r="G14" s="33"/>
      <c r="H14" s="33"/>
      <c r="I14" s="5"/>
      <c r="J14" s="3"/>
      <c r="K14" s="3"/>
    </row>
    <row r="15" spans="1:11" x14ac:dyDescent="0.25">
      <c r="A15" s="3"/>
      <c r="B15" s="3" t="s">
        <v>28</v>
      </c>
      <c r="C15" s="3"/>
      <c r="D15" s="3">
        <f>1/D16*100</f>
        <v>50.462573591253154</v>
      </c>
      <c r="E15" s="5"/>
      <c r="F15" s="32"/>
      <c r="G15" s="33"/>
      <c r="H15" s="33"/>
      <c r="I15" s="5"/>
      <c r="J15" s="3"/>
      <c r="K15" s="3"/>
    </row>
    <row r="16" spans="1:11" x14ac:dyDescent="0.25">
      <c r="A16" s="3"/>
      <c r="B16" s="3" t="s">
        <v>29</v>
      </c>
      <c r="C16" s="3"/>
      <c r="D16" s="3">
        <f>SUM(C2:C8)/COUNT(D2:D8)</f>
        <v>1.9816666666666667</v>
      </c>
      <c r="E16" s="5"/>
      <c r="F16" s="32"/>
      <c r="G16" s="33"/>
      <c r="H16" s="33"/>
      <c r="I16" s="5"/>
      <c r="J16" s="3"/>
      <c r="K16" s="3"/>
    </row>
    <row r="17" spans="1:11" x14ac:dyDescent="0.25">
      <c r="A17" s="3"/>
      <c r="B17" s="3" t="s">
        <v>30</v>
      </c>
      <c r="C17" s="3"/>
      <c r="D17" s="23">
        <f>D14-D15</f>
        <v>32.870759742080189</v>
      </c>
      <c r="E17" s="5"/>
      <c r="F17" s="32"/>
      <c r="G17" s="33"/>
      <c r="H17" s="33"/>
      <c r="I17" s="5"/>
      <c r="J17" s="3"/>
      <c r="K17" s="3"/>
    </row>
    <row r="18" spans="1:11" x14ac:dyDescent="0.25">
      <c r="A18" s="3"/>
      <c r="B18" s="3" t="s">
        <v>31</v>
      </c>
      <c r="C18" s="3"/>
      <c r="D18" s="23">
        <f>D25/1</f>
        <v>7.5599999999999987</v>
      </c>
      <c r="E18" s="5"/>
      <c r="F18" s="32"/>
      <c r="G18" s="33"/>
      <c r="H18" s="33"/>
      <c r="I18" s="5"/>
      <c r="J18" s="3"/>
      <c r="K18" s="3"/>
    </row>
    <row r="19" spans="1:11" x14ac:dyDescent="0.25">
      <c r="A19" s="3"/>
      <c r="B19" s="3"/>
      <c r="C19" s="3"/>
      <c r="D19" s="23"/>
      <c r="E19" s="5"/>
      <c r="F19" s="32"/>
      <c r="G19" s="33"/>
      <c r="H19" s="33"/>
      <c r="I19" s="5"/>
      <c r="J19" s="3"/>
      <c r="K19" s="3"/>
    </row>
    <row r="20" spans="1:11" ht="18.75" x14ac:dyDescent="0.3">
      <c r="A20" s="3"/>
      <c r="B20" s="3" t="s">
        <v>32</v>
      </c>
      <c r="C20" s="3"/>
      <c r="D20" s="24">
        <v>495453</v>
      </c>
      <c r="E20" s="5"/>
      <c r="F20" s="32"/>
      <c r="G20" s="33"/>
      <c r="H20" s="33"/>
      <c r="I20" s="5"/>
      <c r="J20" s="3"/>
      <c r="K20" s="3"/>
    </row>
    <row r="21" spans="1:11" x14ac:dyDescent="0.25">
      <c r="A21" s="3"/>
      <c r="B21" s="3" t="s">
        <v>33</v>
      </c>
      <c r="C21" s="3"/>
      <c r="D21" s="11">
        <f>D20/100</f>
        <v>4954.53</v>
      </c>
      <c r="E21" s="5"/>
      <c r="F21" s="32"/>
      <c r="G21" s="33"/>
      <c r="H21" s="33"/>
      <c r="I21" s="5"/>
      <c r="J21" s="3"/>
      <c r="K21" s="3"/>
    </row>
    <row r="22" spans="1:11" x14ac:dyDescent="0.25">
      <c r="A22" s="3"/>
      <c r="B22" s="3" t="s">
        <v>97</v>
      </c>
      <c r="C22" s="3"/>
      <c r="D22" s="11">
        <f>D21*4</f>
        <v>19818.12</v>
      </c>
      <c r="E22" s="5"/>
      <c r="F22" s="32"/>
      <c r="G22" s="33"/>
      <c r="H22" s="33"/>
      <c r="I22" s="5"/>
      <c r="J22" s="3"/>
      <c r="K22" s="3"/>
    </row>
    <row r="23" spans="1:11" x14ac:dyDescent="0.25">
      <c r="A23" s="3"/>
      <c r="B23" s="3" t="s">
        <v>35</v>
      </c>
      <c r="C23" s="3"/>
      <c r="D23" s="25">
        <f>D21*7</f>
        <v>34681.71</v>
      </c>
      <c r="E23" s="5"/>
      <c r="F23" s="32"/>
      <c r="G23" s="33"/>
      <c r="H23" s="33"/>
      <c r="I23" s="5"/>
      <c r="J23" s="3"/>
      <c r="K23" s="3"/>
    </row>
    <row r="24" spans="1:11" x14ac:dyDescent="0.25">
      <c r="A24" s="3"/>
      <c r="B24" s="3" t="s">
        <v>36</v>
      </c>
      <c r="C24" s="3"/>
      <c r="D24" s="11">
        <f>SUM(I2:I8)</f>
        <v>37456.246799999994</v>
      </c>
      <c r="E24" s="5"/>
      <c r="F24" s="32"/>
      <c r="G24" s="33"/>
      <c r="H24" s="33"/>
      <c r="I24" s="5"/>
      <c r="J24" s="3"/>
      <c r="K24" s="3"/>
    </row>
    <row r="25" spans="1:11" x14ac:dyDescent="0.25">
      <c r="A25" s="3"/>
      <c r="B25" s="26" t="s">
        <v>37</v>
      </c>
      <c r="C25" s="3"/>
      <c r="D25" s="3">
        <f>D24/D20*100</f>
        <v>7.5599999999999987</v>
      </c>
      <c r="E25" s="5"/>
      <c r="F25" s="32"/>
      <c r="G25" s="33"/>
      <c r="H25" s="33"/>
      <c r="I25" s="5"/>
      <c r="J25" s="3"/>
      <c r="K25" s="3"/>
    </row>
    <row r="26" spans="1:11" x14ac:dyDescent="0.25">
      <c r="A26" s="3"/>
      <c r="B26" s="3"/>
      <c r="C26" s="3"/>
      <c r="D26" s="11"/>
      <c r="E26" s="5"/>
      <c r="F26" s="32"/>
      <c r="G26" s="33"/>
      <c r="H26" s="33"/>
      <c r="I26" s="5"/>
      <c r="J26" s="3"/>
      <c r="K26" s="3"/>
    </row>
  </sheetData>
  <conditionalFormatting sqref="F12:G26">
    <cfRule type="cellIs" dxfId="4" priority="3" operator="greaterThan">
      <formula>0</formula>
    </cfRule>
    <cfRule type="cellIs" dxfId="3" priority="4" operator="lessThan">
      <formula>-240.63</formula>
    </cfRule>
    <cfRule type="cellIs" dxfId="2" priority="5" operator="greaterThan">
      <formula>0</formula>
    </cfRule>
  </conditionalFormatting>
  <conditionalFormatting sqref="I2:I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selection activeCell="K2" sqref="A2:K2"/>
    </sheetView>
  </sheetViews>
  <sheetFormatPr defaultRowHeight="15" x14ac:dyDescent="0.25"/>
  <cols>
    <col min="1" max="1" width="10.7109375" bestFit="1" customWidth="1"/>
    <col min="2" max="2" width="27.28515625" bestFit="1" customWidth="1"/>
    <col min="4" max="4" width="17.140625" bestFit="1" customWidth="1"/>
    <col min="5" max="5" width="23.28515625" bestFit="1" customWidth="1"/>
    <col min="6" max="6" width="15.42578125" style="29" bestFit="1" customWidth="1"/>
    <col min="7" max="7" width="15.42578125" customWidth="1"/>
    <col min="8" max="8" width="12.7109375" bestFit="1" customWidth="1"/>
    <col min="9" max="9" width="12" bestFit="1" customWidth="1"/>
    <col min="10" max="10" width="8.140625" bestFit="1" customWidth="1"/>
    <col min="11" max="11" width="25.5703125" bestFit="1" customWidth="1"/>
  </cols>
  <sheetData>
    <row r="1" spans="1:13" ht="117" x14ac:dyDescent="0.25">
      <c r="A1" s="6" t="s">
        <v>0</v>
      </c>
      <c r="B1" s="6" t="s">
        <v>1</v>
      </c>
      <c r="C1" s="7" t="s">
        <v>18</v>
      </c>
      <c r="D1" s="6" t="s">
        <v>2</v>
      </c>
      <c r="E1" s="6" t="s">
        <v>19</v>
      </c>
      <c r="F1" s="6" t="s">
        <v>4</v>
      </c>
      <c r="G1" s="6" t="s">
        <v>38</v>
      </c>
      <c r="H1" s="6" t="s">
        <v>20</v>
      </c>
      <c r="I1" s="6" t="s">
        <v>21</v>
      </c>
      <c r="J1" s="6" t="s">
        <v>6</v>
      </c>
      <c r="K1" s="6" t="s">
        <v>3</v>
      </c>
      <c r="L1" s="3"/>
      <c r="M1" s="3"/>
    </row>
    <row r="2" spans="1:13" x14ac:dyDescent="0.25">
      <c r="A2" s="1">
        <v>44618</v>
      </c>
      <c r="B2" s="2" t="s">
        <v>8</v>
      </c>
      <c r="C2" s="8">
        <v>1.62</v>
      </c>
      <c r="D2" s="9">
        <v>20</v>
      </c>
      <c r="E2" s="3" t="s">
        <v>7</v>
      </c>
      <c r="F2" s="10" t="s">
        <v>95</v>
      </c>
      <c r="G2" s="10" t="s">
        <v>96</v>
      </c>
      <c r="H2" s="11">
        <v>0</v>
      </c>
      <c r="I2" s="11">
        <f>IF(G2="halfred",-(D$24/2),H2-D$24)</f>
        <v>-19818.12</v>
      </c>
      <c r="J2" s="12" t="s">
        <v>11</v>
      </c>
      <c r="K2" s="2" t="s">
        <v>9</v>
      </c>
      <c r="L2" s="3"/>
      <c r="M2" s="3"/>
    </row>
    <row r="3" spans="1:13" x14ac:dyDescent="0.25">
      <c r="A3" s="4"/>
      <c r="B3" s="2"/>
      <c r="C3" s="14"/>
      <c r="D3" s="9"/>
      <c r="E3" s="3"/>
      <c r="F3" s="15"/>
      <c r="G3" s="15"/>
      <c r="H3" s="11"/>
      <c r="I3" s="11"/>
      <c r="J3" s="12"/>
      <c r="K3" s="2"/>
      <c r="L3" s="3"/>
      <c r="M3" s="3"/>
    </row>
    <row r="4" spans="1:13" x14ac:dyDescent="0.25">
      <c r="A4" s="4"/>
      <c r="B4" s="16"/>
      <c r="C4" s="14"/>
      <c r="D4" s="9"/>
      <c r="E4" s="3"/>
      <c r="F4" s="15"/>
      <c r="G4" s="10"/>
      <c r="H4" s="11">
        <f>IF(E4="magico",C4*$D$25,C4*$D$24)</f>
        <v>0</v>
      </c>
      <c r="I4" s="11"/>
      <c r="J4" s="12"/>
      <c r="K4" s="3"/>
      <c r="L4" s="3"/>
      <c r="M4" s="3"/>
    </row>
    <row r="5" spans="1:13" x14ac:dyDescent="0.25">
      <c r="A5" s="4"/>
      <c r="B5" s="17"/>
      <c r="C5" s="14"/>
      <c r="D5" s="9"/>
      <c r="E5" s="3"/>
      <c r="F5" s="15"/>
      <c r="G5" s="13"/>
      <c r="H5" s="11">
        <f>IF(E5="magico",C5*$D$25,C5*$D$24)</f>
        <v>0</v>
      </c>
      <c r="I5" s="11"/>
      <c r="J5" s="12"/>
      <c r="K5" s="3"/>
      <c r="L5" s="3"/>
      <c r="M5" s="3"/>
    </row>
    <row r="6" spans="1:13" x14ac:dyDescent="0.25">
      <c r="A6" s="4"/>
      <c r="B6" s="17"/>
      <c r="C6" s="14"/>
      <c r="D6" s="9"/>
      <c r="E6" s="3"/>
      <c r="F6" s="15"/>
      <c r="G6" s="13"/>
      <c r="H6" s="11">
        <f>IF(E6="magico",C6*$D$25,C6*$D$24)</f>
        <v>0</v>
      </c>
      <c r="I6" s="11"/>
      <c r="J6" s="12"/>
      <c r="K6" s="3"/>
      <c r="L6" s="3"/>
      <c r="M6" s="3"/>
    </row>
    <row r="7" spans="1:13" x14ac:dyDescent="0.25">
      <c r="A7" s="4"/>
      <c r="B7" s="17"/>
      <c r="C7" s="14"/>
      <c r="D7" s="9"/>
      <c r="E7" s="3"/>
      <c r="F7" s="15"/>
      <c r="G7" s="13"/>
      <c r="H7" s="11">
        <f>IF(E7="magico",C7*$D$25,C7*$D$24)</f>
        <v>0</v>
      </c>
      <c r="I7" s="11"/>
      <c r="J7" s="12"/>
      <c r="K7" s="3"/>
      <c r="L7" s="3"/>
      <c r="M7" s="3"/>
    </row>
    <row r="8" spans="1:13" x14ac:dyDescent="0.25">
      <c r="A8" s="4"/>
      <c r="B8" s="17"/>
      <c r="C8" s="14"/>
      <c r="D8" s="9"/>
      <c r="E8" s="3"/>
      <c r="F8" s="15"/>
      <c r="G8" s="18"/>
      <c r="H8" s="11">
        <f>IF(E8="magico",C8*$D$25,C8*$D$24)</f>
        <v>0</v>
      </c>
      <c r="I8" s="11"/>
      <c r="J8" s="3"/>
      <c r="K8" s="3"/>
      <c r="L8" s="3"/>
      <c r="M8" s="3"/>
    </row>
    <row r="9" spans="1:13" x14ac:dyDescent="0.25">
      <c r="A9" s="4"/>
      <c r="B9" s="19"/>
      <c r="C9" s="14"/>
      <c r="D9" s="9"/>
      <c r="E9" s="3"/>
      <c r="F9" s="15"/>
      <c r="G9" s="10"/>
      <c r="H9" s="11"/>
      <c r="I9" s="11"/>
      <c r="J9" s="3"/>
      <c r="K9" s="3"/>
      <c r="L9" s="3"/>
      <c r="M9" s="3"/>
    </row>
    <row r="10" spans="1:13" x14ac:dyDescent="0.25">
      <c r="A10" s="3"/>
      <c r="B10" s="3"/>
      <c r="C10" s="14"/>
      <c r="D10" s="3"/>
      <c r="E10" s="3"/>
      <c r="F10" s="12"/>
      <c r="G10" s="3"/>
      <c r="H10" s="3"/>
      <c r="I10" s="3"/>
      <c r="J10" s="3"/>
      <c r="K10" s="3"/>
      <c r="L10" s="3"/>
      <c r="M10" s="3"/>
    </row>
    <row r="11" spans="1:13" x14ac:dyDescent="0.25">
      <c r="A11" s="3"/>
      <c r="B11" s="3"/>
      <c r="C11" s="14"/>
      <c r="D11" s="3"/>
      <c r="E11" s="3"/>
      <c r="F11" s="12"/>
      <c r="G11" s="3"/>
      <c r="H11" s="3"/>
      <c r="I11" s="3"/>
      <c r="J11" s="3"/>
      <c r="K11" s="3"/>
      <c r="L11" s="3"/>
      <c r="M11" s="3"/>
    </row>
    <row r="12" spans="1:13" x14ac:dyDescent="0.25">
      <c r="A12" s="3"/>
      <c r="B12" s="3"/>
      <c r="C12" s="3"/>
      <c r="D12" s="3"/>
      <c r="E12" s="3"/>
      <c r="F12" s="12"/>
      <c r="G12" s="3"/>
      <c r="H12" s="3"/>
      <c r="I12" s="3"/>
      <c r="J12" s="3"/>
      <c r="K12" s="3"/>
      <c r="L12" s="3"/>
      <c r="M12" s="3"/>
    </row>
    <row r="13" spans="1:13" x14ac:dyDescent="0.25">
      <c r="A13" s="3"/>
      <c r="B13" s="3" t="s">
        <v>22</v>
      </c>
      <c r="C13" s="3"/>
      <c r="D13" s="3">
        <v>2</v>
      </c>
      <c r="E13" s="3" t="s">
        <v>23</v>
      </c>
      <c r="F13" s="12" t="s">
        <v>24</v>
      </c>
      <c r="G13" s="3"/>
      <c r="H13" s="3"/>
      <c r="I13" s="3"/>
      <c r="J13" s="3"/>
      <c r="K13" s="3"/>
      <c r="L13" s="3"/>
      <c r="M13" s="3"/>
    </row>
    <row r="14" spans="1:13" x14ac:dyDescent="0.25">
      <c r="A14" s="3"/>
      <c r="B14" s="3" t="s">
        <v>25</v>
      </c>
      <c r="C14" s="3"/>
      <c r="D14" s="20">
        <v>1</v>
      </c>
      <c r="E14" s="3">
        <v>1</v>
      </c>
      <c r="F14" s="28">
        <f>I2</f>
        <v>-19818.12</v>
      </c>
      <c r="G14" s="21"/>
      <c r="H14" s="22">
        <f>F14 +D22</f>
        <v>475634.88</v>
      </c>
      <c r="I14" s="3"/>
      <c r="J14" s="3"/>
      <c r="K14" s="3"/>
      <c r="L14" s="3"/>
      <c r="M14" s="3"/>
    </row>
    <row r="15" spans="1:13" x14ac:dyDescent="0.25">
      <c r="A15" s="3"/>
      <c r="B15" s="3" t="s">
        <v>26</v>
      </c>
      <c r="C15" s="3"/>
      <c r="D15" s="23">
        <f>D13-D14</f>
        <v>1</v>
      </c>
      <c r="E15" s="3">
        <v>2</v>
      </c>
      <c r="F15" s="28">
        <v>0</v>
      </c>
      <c r="G15" s="21"/>
      <c r="H15" s="22">
        <f>F15 +H14</f>
        <v>475634.88</v>
      </c>
      <c r="I15" s="3"/>
      <c r="J15" s="3"/>
      <c r="K15" s="3"/>
      <c r="L15" s="3"/>
      <c r="M15" s="3"/>
    </row>
    <row r="16" spans="1:13" x14ac:dyDescent="0.25">
      <c r="A16" s="3"/>
      <c r="B16" s="3" t="s">
        <v>27</v>
      </c>
      <c r="C16" s="3"/>
      <c r="D16" s="3">
        <f>D15/D13*100</f>
        <v>50</v>
      </c>
      <c r="E16" s="3">
        <v>3</v>
      </c>
      <c r="F16" s="28">
        <v>0</v>
      </c>
      <c r="G16" s="21"/>
      <c r="H16" s="22">
        <f t="shared" ref="H16:H44" si="0">F16 +H15</f>
        <v>475634.88</v>
      </c>
      <c r="I16" s="3"/>
      <c r="J16" s="3"/>
      <c r="K16" s="3"/>
      <c r="L16" s="3"/>
      <c r="M16" s="3"/>
    </row>
    <row r="17" spans="1:13" x14ac:dyDescent="0.25">
      <c r="A17" s="3"/>
      <c r="B17" s="3" t="s">
        <v>28</v>
      </c>
      <c r="C17" s="3"/>
      <c r="D17" s="3">
        <f>1/D18*100</f>
        <v>123.45679012345678</v>
      </c>
      <c r="E17" s="3">
        <v>4</v>
      </c>
      <c r="F17" s="28">
        <v>0</v>
      </c>
      <c r="G17" s="21"/>
      <c r="H17" s="22">
        <f t="shared" si="0"/>
        <v>475634.88</v>
      </c>
      <c r="I17" s="3"/>
      <c r="J17" s="3"/>
      <c r="K17" s="3"/>
      <c r="L17" s="3"/>
      <c r="M17" s="3"/>
    </row>
    <row r="18" spans="1:13" x14ac:dyDescent="0.25">
      <c r="A18" s="3"/>
      <c r="B18" s="3" t="s">
        <v>29</v>
      </c>
      <c r="C18" s="3"/>
      <c r="D18" s="3">
        <f>SUM(C2:C2)/D13</f>
        <v>0.81</v>
      </c>
      <c r="E18" s="3">
        <v>5</v>
      </c>
      <c r="F18" s="28">
        <v>0</v>
      </c>
      <c r="G18" s="21"/>
      <c r="H18" s="22">
        <f t="shared" si="0"/>
        <v>475634.88</v>
      </c>
      <c r="I18" s="3"/>
      <c r="J18" s="3"/>
      <c r="K18" s="3"/>
      <c r="L18" s="3"/>
      <c r="M18" s="3"/>
    </row>
    <row r="19" spans="1:13" x14ac:dyDescent="0.25">
      <c r="A19" s="3"/>
      <c r="B19" s="3" t="s">
        <v>30</v>
      </c>
      <c r="C19" s="3"/>
      <c r="D19" s="23">
        <f>D16-D17</f>
        <v>-73.456790123456784</v>
      </c>
      <c r="E19" s="3">
        <v>6</v>
      </c>
      <c r="F19" s="28">
        <v>0</v>
      </c>
      <c r="G19" s="21"/>
      <c r="H19" s="22">
        <f t="shared" si="0"/>
        <v>475634.88</v>
      </c>
      <c r="I19" s="3"/>
      <c r="J19" s="3"/>
      <c r="K19" s="3"/>
      <c r="L19" s="3"/>
      <c r="M19" s="3"/>
    </row>
    <row r="20" spans="1:13" x14ac:dyDescent="0.25">
      <c r="A20" s="3"/>
      <c r="B20" s="3" t="s">
        <v>31</v>
      </c>
      <c r="C20" s="3"/>
      <c r="D20" s="23">
        <f>D27/1</f>
        <v>-4</v>
      </c>
      <c r="E20" s="3">
        <v>7</v>
      </c>
      <c r="F20" s="28">
        <v>0</v>
      </c>
      <c r="G20" s="21"/>
      <c r="H20" s="22">
        <f t="shared" si="0"/>
        <v>475634.88</v>
      </c>
      <c r="I20" s="3"/>
      <c r="J20" s="3"/>
      <c r="K20" s="3"/>
      <c r="L20" s="3"/>
      <c r="M20" s="3"/>
    </row>
    <row r="21" spans="1:13" x14ac:dyDescent="0.25">
      <c r="A21" s="3"/>
      <c r="B21" s="3"/>
      <c r="C21" s="3"/>
      <c r="D21" s="23"/>
      <c r="E21" s="3">
        <v>8</v>
      </c>
      <c r="F21" s="28" t="e">
        <f>#REF!</f>
        <v>#REF!</v>
      </c>
      <c r="G21" s="21"/>
      <c r="H21" s="22" t="e">
        <f t="shared" si="0"/>
        <v>#REF!</v>
      </c>
      <c r="I21" s="3"/>
      <c r="J21" s="3"/>
      <c r="K21" s="3"/>
      <c r="L21" s="3"/>
      <c r="M21" s="3"/>
    </row>
    <row r="22" spans="1:13" ht="18.75" x14ac:dyDescent="0.3">
      <c r="A22" s="3"/>
      <c r="B22" s="3" t="s">
        <v>32</v>
      </c>
      <c r="C22" s="3"/>
      <c r="D22" s="24">
        <v>495453</v>
      </c>
      <c r="E22" s="3">
        <v>9</v>
      </c>
      <c r="F22" s="28">
        <v>0</v>
      </c>
      <c r="G22" s="21"/>
      <c r="H22" s="22" t="e">
        <f t="shared" si="0"/>
        <v>#REF!</v>
      </c>
      <c r="I22" s="3"/>
      <c r="J22" s="3"/>
      <c r="K22" s="3"/>
      <c r="L22" s="3"/>
      <c r="M22" s="3"/>
    </row>
    <row r="23" spans="1:13" x14ac:dyDescent="0.25">
      <c r="A23" s="3"/>
      <c r="B23" s="3" t="s">
        <v>33</v>
      </c>
      <c r="C23" s="3"/>
      <c r="D23" s="11">
        <f>D22/100</f>
        <v>4954.53</v>
      </c>
      <c r="E23" s="3">
        <v>10</v>
      </c>
      <c r="F23" s="28">
        <v>0</v>
      </c>
      <c r="G23" s="21"/>
      <c r="H23" s="22" t="e">
        <f t="shared" si="0"/>
        <v>#REF!</v>
      </c>
      <c r="I23" s="3"/>
      <c r="J23" s="3"/>
      <c r="K23" s="3"/>
      <c r="L23" s="3"/>
      <c r="M23" s="3"/>
    </row>
    <row r="24" spans="1:13" x14ac:dyDescent="0.25">
      <c r="A24" s="3"/>
      <c r="B24" s="3" t="s">
        <v>97</v>
      </c>
      <c r="C24" s="3"/>
      <c r="D24" s="11">
        <f>D23*4</f>
        <v>19818.12</v>
      </c>
      <c r="E24" s="3">
        <v>11</v>
      </c>
      <c r="F24" s="28">
        <v>0</v>
      </c>
      <c r="G24" s="21"/>
      <c r="H24" s="22" t="e">
        <f t="shared" si="0"/>
        <v>#REF!</v>
      </c>
      <c r="I24" s="3"/>
      <c r="J24" s="3"/>
      <c r="K24" s="3"/>
      <c r="L24" s="3"/>
      <c r="M24" s="3"/>
    </row>
    <row r="25" spans="1:13" x14ac:dyDescent="0.25">
      <c r="A25" s="3"/>
      <c r="B25" s="3" t="s">
        <v>35</v>
      </c>
      <c r="C25" s="3"/>
      <c r="D25" s="25">
        <f>D23*7</f>
        <v>34681.71</v>
      </c>
      <c r="E25" s="3">
        <v>12</v>
      </c>
      <c r="F25" s="28">
        <v>0</v>
      </c>
      <c r="G25" s="21"/>
      <c r="H25" s="22" t="e">
        <f t="shared" si="0"/>
        <v>#REF!</v>
      </c>
      <c r="I25" s="3"/>
      <c r="J25" s="3"/>
      <c r="K25" s="3"/>
      <c r="L25" s="3"/>
      <c r="M25" s="3"/>
    </row>
    <row r="26" spans="1:13" x14ac:dyDescent="0.25">
      <c r="A26" s="3"/>
      <c r="B26" s="3" t="s">
        <v>36</v>
      </c>
      <c r="C26" s="3"/>
      <c r="D26" s="11">
        <f>SUM(I2:I9)</f>
        <v>-19818.12</v>
      </c>
      <c r="E26" s="3">
        <v>13</v>
      </c>
      <c r="F26" s="28">
        <v>0</v>
      </c>
      <c r="G26" s="21"/>
      <c r="H26" s="22" t="e">
        <f t="shared" si="0"/>
        <v>#REF!</v>
      </c>
      <c r="I26" s="3"/>
      <c r="J26" s="3"/>
      <c r="K26" s="3"/>
      <c r="L26" s="3"/>
      <c r="M26" s="3"/>
    </row>
    <row r="27" spans="1:13" x14ac:dyDescent="0.25">
      <c r="A27" s="3"/>
      <c r="B27" s="26" t="s">
        <v>37</v>
      </c>
      <c r="C27" s="3"/>
      <c r="D27" s="3">
        <f>D26/D22*100</f>
        <v>-4</v>
      </c>
      <c r="E27" s="3">
        <v>14</v>
      </c>
      <c r="F27" s="28">
        <v>0</v>
      </c>
      <c r="G27" s="21"/>
      <c r="H27" s="22" t="e">
        <f t="shared" si="0"/>
        <v>#REF!</v>
      </c>
      <c r="I27" s="3"/>
      <c r="J27" s="3"/>
      <c r="K27" s="3"/>
      <c r="L27" s="3"/>
      <c r="M27" s="3"/>
    </row>
    <row r="28" spans="1:13" x14ac:dyDescent="0.25">
      <c r="A28" s="3"/>
      <c r="B28" s="3"/>
      <c r="C28" s="3"/>
      <c r="D28" s="11"/>
      <c r="E28" s="3">
        <v>15</v>
      </c>
      <c r="F28" s="28">
        <v>0</v>
      </c>
      <c r="G28" s="21"/>
      <c r="H28" s="22" t="e">
        <f t="shared" si="0"/>
        <v>#REF!</v>
      </c>
      <c r="I28" s="3"/>
      <c r="J28" s="3"/>
      <c r="K28" s="3"/>
      <c r="L28" s="3"/>
      <c r="M28" s="3"/>
    </row>
    <row r="29" spans="1:13" x14ac:dyDescent="0.25">
      <c r="A29" s="3"/>
      <c r="B29" s="3"/>
      <c r="C29" s="3"/>
      <c r="D29" s="11"/>
      <c r="E29" s="3">
        <v>16</v>
      </c>
      <c r="F29" s="28">
        <v>0</v>
      </c>
      <c r="G29" s="21"/>
      <c r="H29" s="22" t="e">
        <f t="shared" si="0"/>
        <v>#REF!</v>
      </c>
      <c r="I29" s="3"/>
      <c r="J29" s="3"/>
      <c r="K29" s="3"/>
      <c r="L29" s="3"/>
      <c r="M29" s="3"/>
    </row>
    <row r="30" spans="1:13" x14ac:dyDescent="0.25">
      <c r="A30" s="3"/>
      <c r="B30" s="27"/>
      <c r="C30" s="3"/>
      <c r="D30" s="3"/>
      <c r="E30" s="3">
        <v>17</v>
      </c>
      <c r="F30" s="28">
        <v>0</v>
      </c>
      <c r="G30" s="21"/>
      <c r="H30" s="22" t="e">
        <f t="shared" si="0"/>
        <v>#REF!</v>
      </c>
      <c r="I30" s="3"/>
      <c r="J30" s="3"/>
      <c r="K30" s="3"/>
      <c r="L30" s="3"/>
      <c r="M30" s="3"/>
    </row>
    <row r="31" spans="1:13" x14ac:dyDescent="0.25">
      <c r="A31" s="3"/>
      <c r="B31" s="27"/>
      <c r="C31" s="3"/>
      <c r="D31" s="3"/>
      <c r="E31" s="3">
        <v>18</v>
      </c>
      <c r="F31" s="28">
        <v>0</v>
      </c>
      <c r="G31" s="21"/>
      <c r="H31" s="22" t="e">
        <f t="shared" si="0"/>
        <v>#REF!</v>
      </c>
      <c r="I31" s="3"/>
      <c r="J31" s="3"/>
      <c r="K31" s="3"/>
      <c r="L31" s="3"/>
      <c r="M31" s="3"/>
    </row>
    <row r="32" spans="1:13" x14ac:dyDescent="0.25">
      <c r="A32" s="3"/>
      <c r="B32" s="27"/>
      <c r="C32" s="3"/>
      <c r="D32" s="3"/>
      <c r="E32" s="3">
        <v>19</v>
      </c>
      <c r="F32" s="28" t="e">
        <f>#REF!</f>
        <v>#REF!</v>
      </c>
      <c r="G32" s="21"/>
      <c r="H32" s="22" t="e">
        <f t="shared" si="0"/>
        <v>#REF!</v>
      </c>
      <c r="I32" s="3"/>
      <c r="J32" s="3"/>
      <c r="K32" s="3"/>
      <c r="L32" s="3"/>
      <c r="M32" s="3"/>
    </row>
    <row r="33" spans="1:13" x14ac:dyDescent="0.25">
      <c r="A33" s="3"/>
      <c r="B33" s="3"/>
      <c r="C33" s="3"/>
      <c r="D33" s="3"/>
      <c r="E33" s="3">
        <v>20</v>
      </c>
      <c r="F33" s="28">
        <v>0</v>
      </c>
      <c r="G33" s="21"/>
      <c r="H33" s="22" t="e">
        <f t="shared" si="0"/>
        <v>#REF!</v>
      </c>
      <c r="I33" s="3"/>
      <c r="J33" s="3"/>
      <c r="K33" s="3"/>
      <c r="L33" s="3"/>
      <c r="M33" s="3"/>
    </row>
    <row r="34" spans="1:13" x14ac:dyDescent="0.25">
      <c r="A34" s="3"/>
      <c r="B34" s="3"/>
      <c r="C34" s="3"/>
      <c r="D34" s="3"/>
      <c r="E34" s="3">
        <v>21</v>
      </c>
      <c r="F34" s="28">
        <v>0</v>
      </c>
      <c r="G34" s="21"/>
      <c r="H34" s="22" t="e">
        <f t="shared" si="0"/>
        <v>#REF!</v>
      </c>
      <c r="I34" s="3"/>
      <c r="J34" s="3"/>
      <c r="K34" s="3"/>
      <c r="L34" s="3"/>
      <c r="M34" s="3"/>
    </row>
    <row r="35" spans="1:13" x14ac:dyDescent="0.25">
      <c r="A35" s="3"/>
      <c r="B35" s="3"/>
      <c r="C35" s="3"/>
      <c r="D35" s="3"/>
      <c r="E35" s="3">
        <v>22</v>
      </c>
      <c r="F35" s="28">
        <v>0</v>
      </c>
      <c r="G35" s="21"/>
      <c r="H35" s="22" t="e">
        <f t="shared" si="0"/>
        <v>#REF!</v>
      </c>
      <c r="I35" s="3"/>
      <c r="J35" s="3"/>
      <c r="K35" s="3"/>
      <c r="L35" s="3"/>
      <c r="M35" s="3"/>
    </row>
    <row r="36" spans="1:13" x14ac:dyDescent="0.25">
      <c r="A36" s="3"/>
      <c r="B36" s="3"/>
      <c r="C36" s="3"/>
      <c r="D36" s="3"/>
      <c r="E36" s="3">
        <v>23</v>
      </c>
      <c r="F36" s="28">
        <v>0</v>
      </c>
      <c r="G36" s="21"/>
      <c r="H36" s="22" t="e">
        <f t="shared" si="0"/>
        <v>#REF!</v>
      </c>
      <c r="I36" s="3"/>
      <c r="J36" s="3"/>
      <c r="K36" s="3"/>
      <c r="L36" s="3"/>
      <c r="M36" s="3"/>
    </row>
    <row r="37" spans="1:13" x14ac:dyDescent="0.25">
      <c r="A37" s="3"/>
      <c r="B37" s="3"/>
      <c r="C37" s="3"/>
      <c r="D37" s="3"/>
      <c r="E37" s="3">
        <v>24</v>
      </c>
      <c r="F37" s="28">
        <v>0</v>
      </c>
      <c r="G37" s="21"/>
      <c r="H37" s="22" t="e">
        <f t="shared" si="0"/>
        <v>#REF!</v>
      </c>
      <c r="I37" s="3"/>
      <c r="J37" s="3"/>
      <c r="K37" s="3"/>
      <c r="L37" s="3"/>
      <c r="M37" s="3"/>
    </row>
    <row r="38" spans="1:13" x14ac:dyDescent="0.25">
      <c r="A38" s="3"/>
      <c r="B38" s="3"/>
      <c r="C38" s="3"/>
      <c r="D38" s="3"/>
      <c r="E38" s="3">
        <v>25</v>
      </c>
      <c r="F38" s="28">
        <v>0</v>
      </c>
      <c r="G38" s="21"/>
      <c r="H38" s="22" t="e">
        <f t="shared" si="0"/>
        <v>#REF!</v>
      </c>
      <c r="I38" s="3"/>
      <c r="J38" s="3"/>
      <c r="K38" s="3"/>
      <c r="L38" s="3"/>
      <c r="M38" s="3"/>
    </row>
    <row r="39" spans="1:13" x14ac:dyDescent="0.25">
      <c r="A39" s="3"/>
      <c r="B39" s="3"/>
      <c r="C39" s="3"/>
      <c r="D39" s="3"/>
      <c r="E39" s="3">
        <v>26</v>
      </c>
      <c r="F39" s="28">
        <v>0</v>
      </c>
      <c r="G39" s="21"/>
      <c r="H39" s="22" t="e">
        <f t="shared" si="0"/>
        <v>#REF!</v>
      </c>
      <c r="I39" s="3"/>
      <c r="J39" s="3"/>
      <c r="K39" s="3"/>
      <c r="L39" s="3"/>
      <c r="M39" s="3"/>
    </row>
    <row r="40" spans="1:13" x14ac:dyDescent="0.25">
      <c r="A40" s="3"/>
      <c r="B40" s="3"/>
      <c r="C40" s="3"/>
      <c r="D40" s="3"/>
      <c r="E40" s="3">
        <v>27</v>
      </c>
      <c r="F40" s="28">
        <v>0</v>
      </c>
      <c r="G40" s="21"/>
      <c r="H40" s="22" t="e">
        <f t="shared" si="0"/>
        <v>#REF!</v>
      </c>
      <c r="I40" s="3"/>
      <c r="J40" s="3"/>
      <c r="K40" s="3"/>
      <c r="L40" s="3"/>
      <c r="M40" s="3"/>
    </row>
    <row r="41" spans="1:13" x14ac:dyDescent="0.25">
      <c r="A41" s="3"/>
      <c r="B41" s="3"/>
      <c r="C41" s="3"/>
      <c r="D41" s="3"/>
      <c r="E41" s="3">
        <v>28</v>
      </c>
      <c r="F41" s="28">
        <v>0</v>
      </c>
      <c r="G41" s="21"/>
      <c r="H41" s="22" t="e">
        <f t="shared" si="0"/>
        <v>#REF!</v>
      </c>
      <c r="I41" s="3"/>
      <c r="J41" s="3"/>
      <c r="K41" s="3"/>
      <c r="L41" s="3"/>
      <c r="M41" s="3"/>
    </row>
    <row r="42" spans="1:13" x14ac:dyDescent="0.25">
      <c r="A42" s="3"/>
      <c r="B42" s="3"/>
      <c r="C42" s="3"/>
      <c r="D42" s="3"/>
      <c r="E42" s="3">
        <v>29</v>
      </c>
      <c r="F42" s="28">
        <v>0</v>
      </c>
      <c r="G42" s="21"/>
      <c r="H42" s="22" t="e">
        <f t="shared" si="0"/>
        <v>#REF!</v>
      </c>
      <c r="I42" s="3"/>
      <c r="J42" s="3"/>
      <c r="K42" s="3"/>
      <c r="L42" s="3"/>
      <c r="M42" s="3"/>
    </row>
    <row r="43" spans="1:13" x14ac:dyDescent="0.25">
      <c r="A43" s="3"/>
      <c r="B43" s="3"/>
      <c r="C43" s="3"/>
      <c r="D43" s="3"/>
      <c r="E43" s="3">
        <v>30</v>
      </c>
      <c r="F43" s="28">
        <v>0</v>
      </c>
      <c r="G43" s="21"/>
      <c r="H43" s="22" t="e">
        <f t="shared" si="0"/>
        <v>#REF!</v>
      </c>
      <c r="I43" s="3"/>
      <c r="J43" s="3"/>
      <c r="K43" s="3"/>
      <c r="L43" s="3"/>
      <c r="M43" s="3"/>
    </row>
    <row r="44" spans="1:13" x14ac:dyDescent="0.25">
      <c r="A44" s="3"/>
      <c r="B44" s="3"/>
      <c r="C44" s="3"/>
      <c r="D44" s="3"/>
      <c r="E44" s="3">
        <v>31</v>
      </c>
      <c r="F44" s="28">
        <v>0</v>
      </c>
      <c r="G44" s="21"/>
      <c r="H44" s="22" t="e">
        <f t="shared" si="0"/>
        <v>#REF!</v>
      </c>
      <c r="I44" s="3"/>
      <c r="J44" s="3"/>
      <c r="K44" s="3"/>
      <c r="L44" s="3"/>
      <c r="M44" s="3"/>
    </row>
  </sheetData>
  <conditionalFormatting sqref="F14:G44">
    <cfRule type="cellIs" dxfId="51" priority="3" operator="greaterThan">
      <formula>0</formula>
    </cfRule>
    <cfRule type="cellIs" dxfId="50" priority="4" operator="lessThan">
      <formula>-240.63</formula>
    </cfRule>
    <cfRule type="cellIs" dxfId="49" priority="5" operator="greaterThan">
      <formula>0</formula>
    </cfRule>
  </conditionalFormatting>
  <conditionalFormatting sqref="I3:I9">
    <cfRule type="cellIs" dxfId="48" priority="6" operator="lessThan">
      <formula>0</formula>
    </cfRule>
    <cfRule type="cellIs" dxfId="47" priority="7" operator="greaterThan">
      <formula>0</formula>
    </cfRule>
  </conditionalFormatting>
  <conditionalFormatting sqref="I2">
    <cfRule type="cellIs" dxfId="46" priority="1" operator="lessThan">
      <formula>0</formula>
    </cfRule>
    <cfRule type="cellIs" dxfId="45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C1" workbookViewId="0">
      <selection sqref="A1:K26"/>
    </sheetView>
  </sheetViews>
  <sheetFormatPr defaultRowHeight="15" x14ac:dyDescent="0.25"/>
  <cols>
    <col min="1" max="1" width="10.7109375" bestFit="1" customWidth="1"/>
    <col min="2" max="2" width="35.4257812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2.7109375" bestFit="1" customWidth="1"/>
    <col min="9" max="9" width="12" bestFit="1" customWidth="1"/>
    <col min="11" max="11" width="25.5703125" bestFit="1" customWidth="1"/>
  </cols>
  <sheetData>
    <row r="1" spans="1:13" ht="117" x14ac:dyDescent="0.25">
      <c r="A1" s="6" t="s">
        <v>0</v>
      </c>
      <c r="B1" s="6" t="s">
        <v>1</v>
      </c>
      <c r="C1" s="7" t="s">
        <v>18</v>
      </c>
      <c r="D1" s="6" t="s">
        <v>2</v>
      </c>
      <c r="E1" s="6" t="s">
        <v>19</v>
      </c>
      <c r="F1" s="6" t="s">
        <v>4</v>
      </c>
      <c r="G1" s="6" t="s">
        <v>38</v>
      </c>
      <c r="H1" s="6" t="s">
        <v>20</v>
      </c>
      <c r="I1" s="6" t="s">
        <v>21</v>
      </c>
      <c r="J1" s="6" t="s">
        <v>6</v>
      </c>
      <c r="K1" s="6" t="s">
        <v>3</v>
      </c>
      <c r="L1" s="3"/>
      <c r="M1" s="3"/>
    </row>
    <row r="2" spans="1:13" x14ac:dyDescent="0.25">
      <c r="A2" s="1">
        <v>44626</v>
      </c>
      <c r="B2" s="2" t="s">
        <v>14</v>
      </c>
      <c r="C2" s="14">
        <v>2</v>
      </c>
      <c r="D2" s="9">
        <v>16</v>
      </c>
      <c r="E2" s="3" t="s">
        <v>13</v>
      </c>
      <c r="F2" s="30" t="s">
        <v>44</v>
      </c>
      <c r="G2" s="30" t="s">
        <v>46</v>
      </c>
      <c r="H2" s="11">
        <v>0</v>
      </c>
      <c r="I2" s="11">
        <v>0</v>
      </c>
      <c r="J2" s="12" t="s">
        <v>11</v>
      </c>
      <c r="K2" s="2" t="s">
        <v>9</v>
      </c>
      <c r="L2" s="3"/>
      <c r="M2" s="3"/>
    </row>
    <row r="3" spans="1:13" x14ac:dyDescent="0.25">
      <c r="A3" s="1">
        <v>44631</v>
      </c>
      <c r="B3" s="2" t="s">
        <v>15</v>
      </c>
      <c r="C3" s="14">
        <v>1.74</v>
      </c>
      <c r="D3" s="9">
        <v>22</v>
      </c>
      <c r="E3" s="3" t="s">
        <v>13</v>
      </c>
      <c r="F3" s="10" t="s">
        <v>95</v>
      </c>
      <c r="G3" s="10" t="s">
        <v>45</v>
      </c>
      <c r="H3" s="11">
        <v>0</v>
      </c>
      <c r="I3" s="11">
        <f>IF(G3="halfred",-(D$21/2),H3-D$21)</f>
        <v>-19818.12</v>
      </c>
      <c r="J3" s="12" t="s">
        <v>11</v>
      </c>
      <c r="K3" s="2" t="s">
        <v>9</v>
      </c>
      <c r="L3" s="3"/>
      <c r="M3" s="3"/>
    </row>
    <row r="4" spans="1:13" x14ac:dyDescent="0.25">
      <c r="A4" s="1">
        <v>44635</v>
      </c>
      <c r="B4" s="2" t="s">
        <v>16</v>
      </c>
      <c r="C4" s="14">
        <v>2</v>
      </c>
      <c r="D4" s="9">
        <v>25</v>
      </c>
      <c r="E4" s="3" t="s">
        <v>7</v>
      </c>
      <c r="F4" s="13" t="s">
        <v>44</v>
      </c>
      <c r="G4" s="13" t="s">
        <v>39</v>
      </c>
      <c r="H4" s="11">
        <f>C4*D$21</f>
        <v>39636.239999999998</v>
      </c>
      <c r="I4" s="11">
        <f>IF(G4="halfred",-(D$21/2),H4-D$21)</f>
        <v>19818.12</v>
      </c>
      <c r="J4" s="12" t="s">
        <v>42</v>
      </c>
      <c r="K4" s="2" t="s">
        <v>5</v>
      </c>
      <c r="L4" s="3"/>
      <c r="M4" s="3"/>
    </row>
    <row r="5" spans="1:13" x14ac:dyDescent="0.25">
      <c r="A5" s="1">
        <v>44636</v>
      </c>
      <c r="B5" s="2" t="s">
        <v>17</v>
      </c>
      <c r="C5" s="14">
        <v>2</v>
      </c>
      <c r="D5" s="9">
        <v>21</v>
      </c>
      <c r="E5" s="3" t="s">
        <v>7</v>
      </c>
      <c r="F5" s="30" t="s">
        <v>44</v>
      </c>
      <c r="G5" s="30" t="s">
        <v>46</v>
      </c>
      <c r="H5" s="11">
        <v>0</v>
      </c>
      <c r="I5" s="11">
        <v>0</v>
      </c>
      <c r="J5" s="12" t="s">
        <v>41</v>
      </c>
      <c r="K5" s="2" t="s">
        <v>9</v>
      </c>
      <c r="L5" s="3"/>
      <c r="M5" s="3"/>
    </row>
    <row r="6" spans="1:13" x14ac:dyDescent="0.25">
      <c r="A6" s="4"/>
      <c r="B6" s="19"/>
      <c r="C6" s="14"/>
      <c r="D6" s="9"/>
      <c r="E6" s="3"/>
      <c r="F6" s="15"/>
      <c r="G6" s="10"/>
      <c r="H6" s="11"/>
      <c r="I6" s="11"/>
      <c r="J6" s="3"/>
      <c r="K6" s="3"/>
      <c r="L6" s="3"/>
      <c r="M6" s="3"/>
    </row>
    <row r="7" spans="1:13" x14ac:dyDescent="0.25">
      <c r="A7" s="3"/>
      <c r="B7" s="3"/>
      <c r="C7" s="14"/>
      <c r="D7" s="3"/>
      <c r="E7" s="3"/>
      <c r="F7" s="12"/>
      <c r="G7" s="3"/>
      <c r="H7" s="3"/>
      <c r="I7" s="3"/>
      <c r="J7" s="3"/>
      <c r="K7" s="3"/>
      <c r="L7" s="3"/>
      <c r="M7" s="3"/>
    </row>
    <row r="8" spans="1:13" x14ac:dyDescent="0.25">
      <c r="A8" s="3"/>
      <c r="B8" s="3"/>
      <c r="C8" s="14"/>
      <c r="D8" s="3"/>
      <c r="E8" s="3"/>
      <c r="F8" s="12"/>
      <c r="G8" s="3"/>
      <c r="H8" s="3"/>
      <c r="I8" s="3"/>
      <c r="J8" s="3"/>
      <c r="K8" s="3"/>
      <c r="L8" s="3"/>
      <c r="M8" s="3"/>
    </row>
    <row r="9" spans="1:13" x14ac:dyDescent="0.25">
      <c r="A9" s="3"/>
      <c r="B9" s="3"/>
      <c r="C9" s="3"/>
      <c r="D9" s="3"/>
      <c r="E9" s="3"/>
      <c r="F9" s="12"/>
      <c r="G9" s="3"/>
      <c r="H9" s="3"/>
      <c r="I9" s="3"/>
      <c r="J9" s="3"/>
      <c r="K9" s="3"/>
      <c r="L9" s="3"/>
      <c r="M9" s="3"/>
    </row>
    <row r="10" spans="1:13" x14ac:dyDescent="0.25">
      <c r="A10" s="3"/>
      <c r="B10" s="3" t="s">
        <v>22</v>
      </c>
      <c r="C10" s="3"/>
      <c r="D10" s="3">
        <f>COUNT(D2:D5)-2</f>
        <v>2</v>
      </c>
      <c r="E10" s="5"/>
      <c r="F10" s="31"/>
      <c r="G10" s="5"/>
      <c r="H10" s="5"/>
      <c r="I10" s="5"/>
      <c r="J10" s="3"/>
      <c r="K10" s="3"/>
      <c r="L10" s="3"/>
      <c r="M10" s="3"/>
    </row>
    <row r="11" spans="1:13" x14ac:dyDescent="0.25">
      <c r="A11" s="3"/>
      <c r="B11" s="3" t="s">
        <v>25</v>
      </c>
      <c r="C11" s="3"/>
      <c r="D11" s="20">
        <v>2</v>
      </c>
      <c r="E11" s="5"/>
      <c r="F11" s="32"/>
      <c r="G11" s="33"/>
      <c r="H11" s="33"/>
      <c r="I11" s="5"/>
      <c r="J11" s="3"/>
      <c r="K11" s="3"/>
      <c r="L11" s="3"/>
      <c r="M11" s="3"/>
    </row>
    <row r="12" spans="1:13" x14ac:dyDescent="0.25">
      <c r="A12" s="3"/>
      <c r="B12" s="3" t="s">
        <v>26</v>
      </c>
      <c r="C12" s="3"/>
      <c r="D12" s="23">
        <f>D10-D11</f>
        <v>0</v>
      </c>
      <c r="E12" s="5"/>
      <c r="F12" s="32"/>
      <c r="G12" s="33"/>
      <c r="H12" s="33"/>
      <c r="I12" s="5"/>
      <c r="J12" s="3"/>
      <c r="K12" s="3"/>
      <c r="L12" s="3"/>
      <c r="M12" s="3"/>
    </row>
    <row r="13" spans="1:13" x14ac:dyDescent="0.25">
      <c r="A13" s="3"/>
      <c r="B13" s="3" t="s">
        <v>27</v>
      </c>
      <c r="C13" s="3"/>
      <c r="D13" s="3">
        <f>D12/D10*100</f>
        <v>0</v>
      </c>
      <c r="E13" s="5"/>
      <c r="F13" s="32"/>
      <c r="G13" s="33"/>
      <c r="H13" s="33"/>
      <c r="I13" s="5"/>
      <c r="J13" s="3"/>
      <c r="K13" s="3"/>
      <c r="L13" s="3"/>
      <c r="M13" s="3"/>
    </row>
    <row r="14" spans="1:13" x14ac:dyDescent="0.25">
      <c r="A14" s="3"/>
      <c r="B14" s="3" t="s">
        <v>28</v>
      </c>
      <c r="C14" s="3"/>
      <c r="D14" s="3">
        <f>1/D15*100</f>
        <v>51.679586563307488</v>
      </c>
      <c r="E14" s="5"/>
      <c r="F14" s="32"/>
      <c r="G14" s="33"/>
      <c r="H14" s="33"/>
      <c r="I14" s="5"/>
      <c r="J14" s="3"/>
      <c r="K14" s="3"/>
      <c r="L14" s="3"/>
      <c r="M14" s="3"/>
    </row>
    <row r="15" spans="1:13" x14ac:dyDescent="0.25">
      <c r="A15" s="3"/>
      <c r="B15" s="3" t="s">
        <v>29</v>
      </c>
      <c r="C15" s="3"/>
      <c r="D15" s="3">
        <f>SUM(C2:C5)/COUNT(D2:D5)</f>
        <v>1.9350000000000001</v>
      </c>
      <c r="E15" s="5"/>
      <c r="F15" s="32"/>
      <c r="G15" s="33"/>
      <c r="H15" s="33"/>
      <c r="I15" s="5"/>
      <c r="J15" s="3"/>
      <c r="K15" s="3"/>
      <c r="L15" s="3"/>
      <c r="M15" s="3"/>
    </row>
    <row r="16" spans="1:13" x14ac:dyDescent="0.25">
      <c r="A16" s="3"/>
      <c r="B16" s="3" t="s">
        <v>30</v>
      </c>
      <c r="C16" s="3"/>
      <c r="D16" s="23">
        <f>D13-D14</f>
        <v>-51.679586563307488</v>
      </c>
      <c r="E16" s="5"/>
      <c r="F16" s="32"/>
      <c r="G16" s="33"/>
      <c r="H16" s="33"/>
      <c r="I16" s="5"/>
      <c r="J16" s="3"/>
      <c r="K16" s="3"/>
      <c r="L16" s="3"/>
      <c r="M16" s="3"/>
    </row>
    <row r="17" spans="1:13" x14ac:dyDescent="0.25">
      <c r="A17" s="3"/>
      <c r="B17" s="3" t="s">
        <v>31</v>
      </c>
      <c r="C17" s="3"/>
      <c r="D17" s="23">
        <f>D24/1</f>
        <v>0</v>
      </c>
      <c r="E17" s="5"/>
      <c r="F17" s="32"/>
      <c r="G17" s="33"/>
      <c r="H17" s="33"/>
      <c r="I17" s="5"/>
      <c r="J17" s="3"/>
      <c r="K17" s="3"/>
      <c r="L17" s="3"/>
      <c r="M17" s="3"/>
    </row>
    <row r="18" spans="1:13" x14ac:dyDescent="0.25">
      <c r="A18" s="3"/>
      <c r="B18" s="3"/>
      <c r="C18" s="3"/>
      <c r="D18" s="23"/>
      <c r="E18" s="5"/>
      <c r="F18" s="32"/>
      <c r="G18" s="33"/>
      <c r="H18" s="33"/>
      <c r="I18" s="5"/>
      <c r="J18" s="3"/>
      <c r="K18" s="3"/>
      <c r="L18" s="3"/>
      <c r="M18" s="3"/>
    </row>
    <row r="19" spans="1:13" ht="18.75" x14ac:dyDescent="0.3">
      <c r="A19" s="3"/>
      <c r="B19" s="3" t="s">
        <v>32</v>
      </c>
      <c r="C19" s="3"/>
      <c r="D19" s="24">
        <v>495453</v>
      </c>
      <c r="E19" s="5"/>
      <c r="F19" s="32"/>
      <c r="G19" s="33"/>
      <c r="H19" s="33"/>
      <c r="I19" s="5"/>
      <c r="J19" s="3"/>
      <c r="K19" s="3"/>
      <c r="L19" s="3"/>
      <c r="M19" s="3"/>
    </row>
    <row r="20" spans="1:13" x14ac:dyDescent="0.25">
      <c r="A20" s="3"/>
      <c r="B20" s="3" t="s">
        <v>33</v>
      </c>
      <c r="C20" s="3"/>
      <c r="D20" s="11">
        <f>D19/100</f>
        <v>4954.53</v>
      </c>
      <c r="E20" s="5"/>
      <c r="F20" s="32"/>
      <c r="G20" s="33"/>
      <c r="H20" s="33"/>
      <c r="I20" s="5"/>
      <c r="J20" s="3"/>
      <c r="K20" s="3"/>
      <c r="L20" s="3"/>
      <c r="M20" s="3"/>
    </row>
    <row r="21" spans="1:13" x14ac:dyDescent="0.25">
      <c r="A21" s="3"/>
      <c r="B21" s="3" t="s">
        <v>97</v>
      </c>
      <c r="C21" s="3"/>
      <c r="D21" s="11">
        <f>D20*4</f>
        <v>19818.12</v>
      </c>
      <c r="E21" s="5"/>
      <c r="F21" s="32"/>
      <c r="G21" s="33"/>
      <c r="H21" s="33"/>
      <c r="I21" s="5"/>
      <c r="J21" s="3"/>
      <c r="K21" s="3"/>
      <c r="L21" s="3"/>
      <c r="M21" s="3"/>
    </row>
    <row r="22" spans="1:13" x14ac:dyDescent="0.25">
      <c r="A22" s="3"/>
      <c r="B22" s="3" t="s">
        <v>35</v>
      </c>
      <c r="C22" s="3"/>
      <c r="D22" s="25">
        <f>D20*7</f>
        <v>34681.71</v>
      </c>
      <c r="E22" s="5"/>
      <c r="F22" s="32"/>
      <c r="G22" s="33"/>
      <c r="H22" s="33"/>
      <c r="I22" s="5"/>
      <c r="J22" s="3"/>
      <c r="K22" s="3"/>
      <c r="L22" s="3"/>
      <c r="M22" s="3"/>
    </row>
    <row r="23" spans="1:13" x14ac:dyDescent="0.25">
      <c r="A23" s="3"/>
      <c r="B23" s="3" t="s">
        <v>36</v>
      </c>
      <c r="C23" s="3"/>
      <c r="D23" s="11">
        <f>SUM(I2:I6)</f>
        <v>0</v>
      </c>
      <c r="E23" s="5"/>
      <c r="F23" s="32"/>
      <c r="G23" s="33"/>
      <c r="H23" s="33"/>
      <c r="I23" s="5"/>
      <c r="J23" s="3"/>
      <c r="K23" s="3"/>
      <c r="L23" s="3"/>
      <c r="M23" s="3"/>
    </row>
    <row r="24" spans="1:13" x14ac:dyDescent="0.25">
      <c r="A24" s="3"/>
      <c r="B24" s="26" t="s">
        <v>37</v>
      </c>
      <c r="C24" s="3"/>
      <c r="D24" s="3">
        <f>D23/D19*100</f>
        <v>0</v>
      </c>
      <c r="E24" s="5"/>
      <c r="F24" s="32"/>
      <c r="G24" s="33"/>
      <c r="H24" s="33"/>
      <c r="I24" s="5"/>
      <c r="J24" s="3"/>
      <c r="K24" s="3"/>
      <c r="L24" s="3"/>
      <c r="M24" s="3"/>
    </row>
    <row r="25" spans="1:13" x14ac:dyDescent="0.25">
      <c r="A25" s="3"/>
      <c r="B25" s="3"/>
      <c r="C25" s="3"/>
      <c r="D25" s="11"/>
      <c r="E25" s="5"/>
      <c r="F25" s="32"/>
      <c r="G25" s="33"/>
      <c r="H25" s="33"/>
      <c r="I25" s="5"/>
      <c r="J25" s="3"/>
      <c r="K25" s="3"/>
      <c r="L25" s="3"/>
      <c r="M25" s="3"/>
    </row>
    <row r="26" spans="1:13" x14ac:dyDescent="0.25">
      <c r="A26" s="3"/>
      <c r="B26" s="3"/>
      <c r="C26" s="3"/>
      <c r="D26" s="11"/>
      <c r="E26" s="5"/>
      <c r="F26" s="32"/>
      <c r="G26" s="33"/>
      <c r="H26" s="33"/>
      <c r="I26" s="5"/>
      <c r="J26" s="3"/>
      <c r="K26" s="3"/>
      <c r="L26" s="3"/>
      <c r="M26" s="3"/>
    </row>
    <row r="27" spans="1:13" x14ac:dyDescent="0.25">
      <c r="A27" s="3"/>
      <c r="B27" s="27"/>
      <c r="C27" s="3"/>
      <c r="D27" s="3"/>
      <c r="E27" s="5"/>
      <c r="F27" s="32"/>
      <c r="G27" s="33"/>
      <c r="H27" s="33"/>
      <c r="I27" s="5"/>
      <c r="J27" s="3"/>
      <c r="K27" s="3"/>
      <c r="L27" s="3"/>
      <c r="M27" s="3"/>
    </row>
    <row r="28" spans="1:13" x14ac:dyDescent="0.25">
      <c r="A28" s="3"/>
      <c r="B28" s="27"/>
      <c r="C28" s="3"/>
      <c r="D28" s="3"/>
      <c r="E28" s="5"/>
      <c r="F28" s="32"/>
      <c r="G28" s="33"/>
      <c r="H28" s="33"/>
      <c r="I28" s="5"/>
      <c r="J28" s="3"/>
      <c r="K28" s="3"/>
      <c r="L28" s="3"/>
      <c r="M28" s="3"/>
    </row>
    <row r="29" spans="1:13" x14ac:dyDescent="0.25">
      <c r="A29" s="3"/>
      <c r="B29" s="27"/>
      <c r="C29" s="3"/>
      <c r="D29" s="3"/>
      <c r="E29" s="5"/>
      <c r="F29" s="32"/>
      <c r="G29" s="33"/>
      <c r="H29" s="33"/>
      <c r="I29" s="5"/>
      <c r="J29" s="3"/>
      <c r="K29" s="3"/>
      <c r="L29" s="3"/>
      <c r="M29" s="3"/>
    </row>
    <row r="30" spans="1:13" x14ac:dyDescent="0.25">
      <c r="A30" s="3"/>
      <c r="B30" s="3"/>
      <c r="C30" s="3"/>
      <c r="D30" s="3"/>
      <c r="E30" s="5"/>
      <c r="F30" s="32"/>
      <c r="G30" s="33"/>
      <c r="H30" s="33"/>
      <c r="I30" s="5"/>
      <c r="J30" s="3"/>
      <c r="K30" s="3"/>
      <c r="L30" s="3"/>
      <c r="M30" s="3"/>
    </row>
    <row r="31" spans="1:13" x14ac:dyDescent="0.25">
      <c r="A31" s="3"/>
      <c r="B31" s="3"/>
      <c r="C31" s="3"/>
      <c r="D31" s="3"/>
      <c r="E31" s="5"/>
      <c r="F31" s="32"/>
      <c r="G31" s="33"/>
      <c r="H31" s="33"/>
      <c r="I31" s="5"/>
      <c r="J31" s="3"/>
      <c r="K31" s="3"/>
      <c r="L31" s="3"/>
      <c r="M31" s="3"/>
    </row>
    <row r="32" spans="1:13" x14ac:dyDescent="0.25">
      <c r="A32" s="3"/>
      <c r="B32" s="3"/>
      <c r="C32" s="3"/>
      <c r="D32" s="3"/>
      <c r="E32" s="5"/>
      <c r="F32" s="32"/>
      <c r="G32" s="33"/>
      <c r="H32" s="33"/>
      <c r="I32" s="5"/>
      <c r="J32" s="3"/>
      <c r="K32" s="3"/>
      <c r="L32" s="3"/>
      <c r="M32" s="3"/>
    </row>
    <row r="33" spans="1:13" x14ac:dyDescent="0.25">
      <c r="A33" s="3"/>
      <c r="B33" s="3"/>
      <c r="C33" s="3"/>
      <c r="D33" s="3"/>
      <c r="E33" s="5"/>
      <c r="F33" s="32"/>
      <c r="G33" s="33"/>
      <c r="H33" s="33"/>
      <c r="I33" s="5"/>
      <c r="J33" s="3"/>
      <c r="K33" s="3"/>
      <c r="L33" s="3"/>
      <c r="M33" s="3"/>
    </row>
    <row r="34" spans="1:13" x14ac:dyDescent="0.25">
      <c r="A34" s="3"/>
      <c r="B34" s="3"/>
      <c r="C34" s="3"/>
      <c r="D34" s="3"/>
      <c r="E34" s="5"/>
      <c r="F34" s="32"/>
      <c r="G34" s="33"/>
      <c r="H34" s="33"/>
      <c r="I34" s="5"/>
      <c r="J34" s="3"/>
      <c r="K34" s="3"/>
      <c r="L34" s="3"/>
      <c r="M34" s="3"/>
    </row>
    <row r="35" spans="1:13" x14ac:dyDescent="0.25">
      <c r="A35" s="3"/>
      <c r="B35" s="3"/>
      <c r="C35" s="3"/>
      <c r="D35" s="3"/>
      <c r="E35" s="5"/>
      <c r="F35" s="32"/>
      <c r="G35" s="33"/>
      <c r="H35" s="33"/>
      <c r="I35" s="5"/>
      <c r="J35" s="3"/>
      <c r="K35" s="3"/>
      <c r="L35" s="3"/>
      <c r="M35" s="3"/>
    </row>
    <row r="36" spans="1:13" x14ac:dyDescent="0.25">
      <c r="A36" s="3"/>
      <c r="B36" s="3"/>
      <c r="C36" s="3"/>
      <c r="D36" s="3"/>
      <c r="E36" s="5"/>
      <c r="F36" s="32"/>
      <c r="G36" s="33"/>
      <c r="H36" s="33"/>
      <c r="I36" s="5"/>
      <c r="J36" s="3"/>
      <c r="K36" s="3"/>
      <c r="L36" s="3"/>
      <c r="M36" s="3"/>
    </row>
    <row r="37" spans="1:13" x14ac:dyDescent="0.25">
      <c r="A37" s="3"/>
      <c r="B37" s="3"/>
      <c r="C37" s="3"/>
      <c r="D37" s="3"/>
      <c r="E37" s="5"/>
      <c r="F37" s="32"/>
      <c r="G37" s="33"/>
      <c r="H37" s="33"/>
      <c r="I37" s="5"/>
      <c r="J37" s="3"/>
      <c r="K37" s="3"/>
      <c r="L37" s="3"/>
      <c r="M37" s="3"/>
    </row>
    <row r="38" spans="1:13" x14ac:dyDescent="0.25">
      <c r="A38" s="3"/>
      <c r="B38" s="3"/>
      <c r="C38" s="3"/>
      <c r="D38" s="3"/>
      <c r="E38" s="5"/>
      <c r="F38" s="32"/>
      <c r="G38" s="33"/>
      <c r="H38" s="33"/>
      <c r="I38" s="5"/>
      <c r="J38" s="3"/>
      <c r="K38" s="3"/>
      <c r="L38" s="3"/>
      <c r="M38" s="3"/>
    </row>
    <row r="39" spans="1:13" x14ac:dyDescent="0.25">
      <c r="A39" s="3"/>
      <c r="B39" s="3"/>
      <c r="C39" s="3"/>
      <c r="D39" s="3"/>
      <c r="E39" s="5"/>
      <c r="F39" s="32"/>
      <c r="G39" s="33"/>
      <c r="H39" s="33"/>
      <c r="I39" s="5"/>
      <c r="J39" s="3"/>
      <c r="K39" s="3"/>
      <c r="L39" s="3"/>
      <c r="M39" s="3"/>
    </row>
    <row r="40" spans="1:13" x14ac:dyDescent="0.25">
      <c r="A40" s="3"/>
      <c r="B40" s="3"/>
      <c r="C40" s="3"/>
      <c r="D40" s="3"/>
      <c r="E40" s="5"/>
      <c r="F40" s="32"/>
      <c r="G40" s="33"/>
      <c r="H40" s="33"/>
      <c r="I40" s="5"/>
      <c r="J40" s="3"/>
      <c r="K40" s="3"/>
      <c r="L40" s="3"/>
      <c r="M40" s="3"/>
    </row>
    <row r="41" spans="1:13" x14ac:dyDescent="0.25">
      <c r="A41" s="3"/>
      <c r="B41" s="3"/>
      <c r="C41" s="3"/>
      <c r="D41" s="3"/>
      <c r="E41" s="5"/>
      <c r="F41" s="32"/>
      <c r="G41" s="33"/>
      <c r="H41" s="33"/>
      <c r="I41" s="5"/>
      <c r="J41" s="3"/>
      <c r="K41" s="3"/>
      <c r="L41" s="3"/>
      <c r="M41" s="3"/>
    </row>
    <row r="42" spans="1:13" x14ac:dyDescent="0.25">
      <c r="E42" s="34"/>
      <c r="F42" s="34"/>
      <c r="G42" s="34"/>
      <c r="H42" s="34"/>
      <c r="I42" s="34"/>
    </row>
    <row r="43" spans="1:13" x14ac:dyDescent="0.25">
      <c r="E43" s="34"/>
      <c r="F43" s="34"/>
      <c r="G43" s="34"/>
      <c r="H43" s="34"/>
      <c r="I43" s="34"/>
    </row>
  </sheetData>
  <conditionalFormatting sqref="F11:G41">
    <cfRule type="cellIs" dxfId="44" priority="3" operator="greaterThan">
      <formula>0</formula>
    </cfRule>
    <cfRule type="cellIs" dxfId="43" priority="4" operator="lessThan">
      <formula>-240.63</formula>
    </cfRule>
    <cfRule type="cellIs" dxfId="42" priority="5" operator="greaterThan">
      <formula>0</formula>
    </cfRule>
  </conditionalFormatting>
  <conditionalFormatting sqref="I2:I6">
    <cfRule type="cellIs" dxfId="41" priority="6" operator="lessThan">
      <formula>0</formula>
    </cfRule>
    <cfRule type="cellIs" dxfId="40" priority="7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C1" workbookViewId="0">
      <selection activeCell="A2" sqref="A2:K10"/>
    </sheetView>
  </sheetViews>
  <sheetFormatPr defaultRowHeight="15" x14ac:dyDescent="0.25"/>
  <cols>
    <col min="1" max="1" width="10.7109375" bestFit="1" customWidth="1"/>
    <col min="2" max="2" width="35.4257812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3" ht="117" x14ac:dyDescent="0.25">
      <c r="A1" s="6" t="s">
        <v>0</v>
      </c>
      <c r="B1" s="6" t="s">
        <v>1</v>
      </c>
      <c r="C1" s="7" t="s">
        <v>18</v>
      </c>
      <c r="D1" s="6" t="s">
        <v>2</v>
      </c>
      <c r="E1" s="6" t="s">
        <v>19</v>
      </c>
      <c r="F1" s="6" t="s">
        <v>4</v>
      </c>
      <c r="G1" s="6" t="s">
        <v>38</v>
      </c>
      <c r="H1" s="6" t="s">
        <v>20</v>
      </c>
      <c r="I1" s="6" t="s">
        <v>21</v>
      </c>
      <c r="J1" s="6" t="s">
        <v>6</v>
      </c>
      <c r="K1" s="6" t="s">
        <v>3</v>
      </c>
      <c r="L1" s="3"/>
      <c r="M1" s="3"/>
    </row>
    <row r="2" spans="1:13" x14ac:dyDescent="0.25">
      <c r="A2" s="1">
        <v>44660</v>
      </c>
      <c r="B2" s="2" t="s">
        <v>48</v>
      </c>
      <c r="C2" s="14">
        <v>1.95</v>
      </c>
      <c r="D2" s="9">
        <v>19</v>
      </c>
      <c r="E2" s="3" t="s">
        <v>13</v>
      </c>
      <c r="F2" s="13" t="s">
        <v>95</v>
      </c>
      <c r="G2" s="10"/>
      <c r="H2" s="11">
        <f t="shared" ref="H2:H7" si="0">C2*D$27</f>
        <v>38645.333999999995</v>
      </c>
      <c r="I2" s="11">
        <f>H2-D$27</f>
        <v>18827.213999999996</v>
      </c>
      <c r="J2" s="12" t="s">
        <v>77</v>
      </c>
      <c r="K2" s="2" t="s">
        <v>9</v>
      </c>
      <c r="L2" s="3"/>
      <c r="M2" s="3"/>
    </row>
    <row r="3" spans="1:13" x14ac:dyDescent="0.25">
      <c r="A3" s="1">
        <v>44660</v>
      </c>
      <c r="B3" s="2" t="s">
        <v>49</v>
      </c>
      <c r="C3" s="14">
        <v>2</v>
      </c>
      <c r="D3" s="9">
        <v>23</v>
      </c>
      <c r="E3" s="3" t="s">
        <v>13</v>
      </c>
      <c r="F3" s="30" t="s">
        <v>44</v>
      </c>
      <c r="G3" s="10"/>
      <c r="H3" s="11">
        <f t="shared" si="0"/>
        <v>39636.239999999998</v>
      </c>
      <c r="I3" s="11">
        <v>0</v>
      </c>
      <c r="J3" s="12" t="s">
        <v>41</v>
      </c>
      <c r="K3" s="2" t="s">
        <v>50</v>
      </c>
      <c r="L3" s="3"/>
      <c r="M3" s="3"/>
    </row>
    <row r="4" spans="1:13" x14ac:dyDescent="0.25">
      <c r="A4" s="1">
        <v>44661</v>
      </c>
      <c r="B4" s="2" t="s">
        <v>51</v>
      </c>
      <c r="C4" s="14">
        <v>2</v>
      </c>
      <c r="D4" s="9">
        <v>16</v>
      </c>
      <c r="E4" s="3" t="s">
        <v>13</v>
      </c>
      <c r="F4" s="30" t="s">
        <v>44</v>
      </c>
      <c r="G4" s="13"/>
      <c r="H4" s="11">
        <f t="shared" si="0"/>
        <v>39636.239999999998</v>
      </c>
      <c r="I4" s="11">
        <v>0</v>
      </c>
      <c r="J4" s="12" t="s">
        <v>11</v>
      </c>
      <c r="K4" s="2" t="s">
        <v>9</v>
      </c>
      <c r="L4" s="3"/>
      <c r="M4" s="3"/>
    </row>
    <row r="5" spans="1:13" x14ac:dyDescent="0.25">
      <c r="A5" s="1">
        <v>44669</v>
      </c>
      <c r="B5" s="2" t="s">
        <v>52</v>
      </c>
      <c r="C5" s="14">
        <v>1.96</v>
      </c>
      <c r="D5" s="3">
        <v>26</v>
      </c>
      <c r="E5" s="3" t="s">
        <v>7</v>
      </c>
      <c r="F5" s="23" t="s">
        <v>95</v>
      </c>
      <c r="G5" s="3"/>
      <c r="H5" s="11">
        <f t="shared" si="0"/>
        <v>38843.515199999994</v>
      </c>
      <c r="I5" s="11">
        <f t="shared" ref="I5:I10" si="1">H5-D$27</f>
        <v>19025.395199999995</v>
      </c>
      <c r="J5" s="3" t="s">
        <v>78</v>
      </c>
      <c r="K5" s="2" t="s">
        <v>53</v>
      </c>
      <c r="L5" s="3"/>
      <c r="M5" s="3"/>
    </row>
    <row r="6" spans="1:13" x14ac:dyDescent="0.25">
      <c r="A6" s="1">
        <v>44676</v>
      </c>
      <c r="B6" s="2" t="s">
        <v>54</v>
      </c>
      <c r="C6" s="14">
        <v>1.8</v>
      </c>
      <c r="D6" s="3">
        <v>20</v>
      </c>
      <c r="E6" s="3" t="s">
        <v>13</v>
      </c>
      <c r="F6" s="23" t="s">
        <v>95</v>
      </c>
      <c r="G6" s="3"/>
      <c r="H6" s="11">
        <f t="shared" si="0"/>
        <v>35672.616000000002</v>
      </c>
      <c r="I6" s="11">
        <f t="shared" si="1"/>
        <v>15854.496000000003</v>
      </c>
      <c r="J6" s="3" t="s">
        <v>77</v>
      </c>
      <c r="K6" s="2" t="s">
        <v>9</v>
      </c>
      <c r="L6" s="3"/>
      <c r="M6" s="3"/>
    </row>
    <row r="7" spans="1:13" x14ac:dyDescent="0.25">
      <c r="A7" s="1">
        <v>44677</v>
      </c>
      <c r="B7" s="2" t="s">
        <v>55</v>
      </c>
      <c r="C7" s="14">
        <v>1.85</v>
      </c>
      <c r="D7" s="3">
        <v>20</v>
      </c>
      <c r="E7" s="3" t="s">
        <v>7</v>
      </c>
      <c r="F7" s="23" t="s">
        <v>95</v>
      </c>
      <c r="G7" s="3"/>
      <c r="H7" s="11">
        <f t="shared" si="0"/>
        <v>36663.521999999997</v>
      </c>
      <c r="I7" s="11">
        <f t="shared" si="1"/>
        <v>16845.401999999998</v>
      </c>
      <c r="J7" s="3" t="s">
        <v>43</v>
      </c>
      <c r="K7" s="2" t="s">
        <v>53</v>
      </c>
      <c r="L7" s="3"/>
      <c r="M7" s="3"/>
    </row>
    <row r="8" spans="1:13" x14ac:dyDescent="0.25">
      <c r="A8" s="1">
        <v>44681</v>
      </c>
      <c r="B8" s="2" t="s">
        <v>56</v>
      </c>
      <c r="C8" s="14">
        <v>1.84</v>
      </c>
      <c r="D8" s="3">
        <v>26</v>
      </c>
      <c r="E8" s="3" t="s">
        <v>13</v>
      </c>
      <c r="F8" s="20" t="s">
        <v>95</v>
      </c>
      <c r="G8" s="3"/>
      <c r="H8" s="11">
        <v>0</v>
      </c>
      <c r="I8" s="11">
        <f t="shared" si="1"/>
        <v>-19818.12</v>
      </c>
      <c r="J8" s="3" t="s">
        <v>12</v>
      </c>
      <c r="K8" s="2" t="s">
        <v>57</v>
      </c>
      <c r="L8" s="3"/>
      <c r="M8" s="3"/>
    </row>
    <row r="9" spans="1:13" x14ac:dyDescent="0.25">
      <c r="A9" s="1">
        <v>44681</v>
      </c>
      <c r="B9" s="2" t="s">
        <v>58</v>
      </c>
      <c r="C9" s="14">
        <v>1.8</v>
      </c>
      <c r="D9" s="3">
        <v>26</v>
      </c>
      <c r="E9" s="3" t="s">
        <v>7</v>
      </c>
      <c r="F9" s="23" t="s">
        <v>95</v>
      </c>
      <c r="G9" s="3"/>
      <c r="H9" s="11">
        <f>C9*D$27</f>
        <v>35672.616000000002</v>
      </c>
      <c r="I9" s="11">
        <f t="shared" si="1"/>
        <v>15854.496000000003</v>
      </c>
      <c r="J9" s="3" t="s">
        <v>77</v>
      </c>
      <c r="K9" s="2" t="s">
        <v>53</v>
      </c>
      <c r="L9" s="3"/>
      <c r="M9" s="3"/>
    </row>
    <row r="10" spans="1:13" x14ac:dyDescent="0.25">
      <c r="A10" s="1">
        <v>44681</v>
      </c>
      <c r="B10" s="2" t="s">
        <v>59</v>
      </c>
      <c r="C10" s="14">
        <v>2</v>
      </c>
      <c r="D10" s="3">
        <v>22</v>
      </c>
      <c r="E10" s="3" t="s">
        <v>7</v>
      </c>
      <c r="F10" s="20" t="s">
        <v>44</v>
      </c>
      <c r="G10" s="3"/>
      <c r="H10" s="11">
        <v>0</v>
      </c>
      <c r="I10" s="11">
        <f t="shared" si="1"/>
        <v>-19818.12</v>
      </c>
      <c r="J10" s="3" t="s">
        <v>74</v>
      </c>
      <c r="K10" s="2" t="s">
        <v>60</v>
      </c>
      <c r="L10" s="3"/>
      <c r="M10" s="3"/>
    </row>
    <row r="11" spans="1:13" x14ac:dyDescent="0.25">
      <c r="A11" s="1"/>
      <c r="B11" s="2"/>
      <c r="C11" s="14"/>
      <c r="D11" s="3"/>
      <c r="E11" s="3"/>
      <c r="F11" s="12"/>
      <c r="G11" s="3"/>
      <c r="H11" s="3"/>
      <c r="I11" s="3"/>
      <c r="J11" s="3"/>
      <c r="K11" s="2"/>
      <c r="L11" s="3"/>
      <c r="M11" s="3"/>
    </row>
    <row r="12" spans="1:13" x14ac:dyDescent="0.25">
      <c r="A12" s="1"/>
      <c r="B12" s="2"/>
      <c r="C12" s="14"/>
      <c r="D12" s="3"/>
      <c r="E12" s="3"/>
      <c r="F12" s="12"/>
      <c r="G12" s="3"/>
      <c r="H12" s="3"/>
      <c r="I12" s="3"/>
      <c r="J12" s="3"/>
      <c r="K12" s="2"/>
      <c r="L12" s="3"/>
      <c r="M12" s="3"/>
    </row>
    <row r="13" spans="1:13" x14ac:dyDescent="0.25">
      <c r="A13" s="1"/>
      <c r="B13" s="2"/>
      <c r="C13" s="14"/>
      <c r="D13" s="3"/>
      <c r="E13" s="3"/>
      <c r="F13" s="12"/>
      <c r="G13" s="3"/>
      <c r="H13" s="3"/>
      <c r="I13" s="3"/>
      <c r="J13" s="3"/>
      <c r="K13" s="2"/>
      <c r="L13" s="3"/>
      <c r="M13" s="3"/>
    </row>
    <row r="14" spans="1:13" x14ac:dyDescent="0.25">
      <c r="A14" s="3"/>
      <c r="B14" s="3"/>
      <c r="C14" s="14"/>
      <c r="D14" s="3"/>
      <c r="E14" s="3"/>
      <c r="F14" s="12"/>
      <c r="G14" s="3"/>
      <c r="H14" s="3"/>
      <c r="I14" s="3"/>
      <c r="J14" s="3"/>
      <c r="K14" s="3"/>
      <c r="L14" s="3"/>
      <c r="M14" s="3"/>
    </row>
    <row r="15" spans="1:13" x14ac:dyDescent="0.25">
      <c r="A15" s="3"/>
      <c r="B15" s="3"/>
      <c r="C15" s="3"/>
      <c r="D15" s="3"/>
      <c r="E15" s="3"/>
      <c r="F15" s="12"/>
      <c r="G15" s="3"/>
      <c r="H15" s="3"/>
      <c r="I15" s="3"/>
      <c r="J15" s="3"/>
      <c r="K15" s="3"/>
      <c r="L15" s="3"/>
      <c r="M15" s="3"/>
    </row>
    <row r="16" spans="1:13" x14ac:dyDescent="0.25">
      <c r="A16" s="3"/>
      <c r="B16" s="3" t="s">
        <v>22</v>
      </c>
      <c r="C16" s="3"/>
      <c r="D16" s="3">
        <f>COUNT(D2:D10)-2</f>
        <v>7</v>
      </c>
      <c r="E16" s="5"/>
      <c r="F16" s="31"/>
      <c r="G16" s="5"/>
      <c r="H16" s="5"/>
      <c r="I16" s="5"/>
      <c r="J16" s="3"/>
      <c r="K16" s="3"/>
      <c r="L16" s="3"/>
      <c r="M16" s="3"/>
    </row>
    <row r="17" spans="1:13" x14ac:dyDescent="0.25">
      <c r="A17" s="3"/>
      <c r="B17" s="3" t="s">
        <v>25</v>
      </c>
      <c r="C17" s="3"/>
      <c r="D17" s="20">
        <v>2</v>
      </c>
      <c r="E17" s="5"/>
      <c r="F17" s="32"/>
      <c r="G17" s="33"/>
      <c r="H17" s="33"/>
      <c r="I17" s="5"/>
      <c r="J17" s="3"/>
      <c r="K17" s="3"/>
      <c r="L17" s="3"/>
      <c r="M17" s="3"/>
    </row>
    <row r="18" spans="1:13" x14ac:dyDescent="0.25">
      <c r="A18" s="3"/>
      <c r="B18" s="3" t="s">
        <v>26</v>
      </c>
      <c r="C18" s="3"/>
      <c r="D18" s="23">
        <f>D16-D17</f>
        <v>5</v>
      </c>
      <c r="E18" s="5"/>
      <c r="F18" s="32"/>
      <c r="G18" s="33"/>
      <c r="H18" s="33"/>
      <c r="I18" s="5"/>
      <c r="J18" s="3"/>
      <c r="K18" s="3"/>
      <c r="L18" s="3"/>
      <c r="M18" s="3"/>
    </row>
    <row r="19" spans="1:13" x14ac:dyDescent="0.25">
      <c r="A19" s="3"/>
      <c r="B19" s="3" t="s">
        <v>27</v>
      </c>
      <c r="C19" s="3"/>
      <c r="D19" s="3">
        <f>D18/D16*100</f>
        <v>71.428571428571431</v>
      </c>
      <c r="E19" s="5"/>
      <c r="F19" s="32"/>
      <c r="G19" s="33"/>
      <c r="H19" s="33"/>
      <c r="I19" s="5"/>
      <c r="J19" s="3"/>
      <c r="K19" s="3"/>
      <c r="L19" s="3"/>
      <c r="M19" s="3"/>
    </row>
    <row r="20" spans="1:13" x14ac:dyDescent="0.25">
      <c r="A20" s="3"/>
      <c r="B20" s="3" t="s">
        <v>28</v>
      </c>
      <c r="C20" s="3"/>
      <c r="D20" s="3">
        <f>1/D21*100</f>
        <v>52.325581395348827</v>
      </c>
      <c r="E20" s="5"/>
      <c r="F20" s="32"/>
      <c r="G20" s="33"/>
      <c r="H20" s="33"/>
      <c r="I20" s="5"/>
      <c r="J20" s="3"/>
      <c r="K20" s="3"/>
      <c r="L20" s="3"/>
      <c r="M20" s="3"/>
    </row>
    <row r="21" spans="1:13" x14ac:dyDescent="0.25">
      <c r="A21" s="3"/>
      <c r="B21" s="3" t="s">
        <v>29</v>
      </c>
      <c r="C21" s="3"/>
      <c r="D21" s="3">
        <f>SUM(C2:C10)/COUNT(D2:D10)</f>
        <v>1.9111111111111114</v>
      </c>
      <c r="E21" s="5"/>
      <c r="F21" s="32"/>
      <c r="G21" s="33"/>
      <c r="H21" s="33"/>
      <c r="I21" s="5"/>
      <c r="J21" s="3"/>
      <c r="K21" s="3"/>
      <c r="L21" s="3"/>
      <c r="M21" s="3"/>
    </row>
    <row r="22" spans="1:13" x14ac:dyDescent="0.25">
      <c r="A22" s="3"/>
      <c r="B22" s="3" t="s">
        <v>30</v>
      </c>
      <c r="C22" s="3"/>
      <c r="D22" s="23">
        <f>D19-D20</f>
        <v>19.102990033222603</v>
      </c>
      <c r="E22" s="5"/>
      <c r="F22" s="32"/>
      <c r="G22" s="33"/>
      <c r="H22" s="33"/>
      <c r="I22" s="5"/>
      <c r="J22" s="3"/>
      <c r="K22" s="3"/>
      <c r="L22" s="3"/>
      <c r="M22" s="3"/>
    </row>
    <row r="23" spans="1:13" x14ac:dyDescent="0.25">
      <c r="A23" s="3"/>
      <c r="B23" s="3" t="s">
        <v>31</v>
      </c>
      <c r="C23" s="3"/>
      <c r="D23" s="23">
        <f>D30/1</f>
        <v>9.44</v>
      </c>
      <c r="E23" s="5"/>
      <c r="F23" s="32"/>
      <c r="G23" s="33"/>
      <c r="H23" s="33"/>
      <c r="I23" s="5"/>
      <c r="J23" s="3"/>
      <c r="K23" s="3"/>
      <c r="L23" s="3"/>
      <c r="M23" s="3"/>
    </row>
    <row r="24" spans="1:13" x14ac:dyDescent="0.25">
      <c r="A24" s="3"/>
      <c r="B24" s="3"/>
      <c r="C24" s="3"/>
      <c r="D24" s="23"/>
      <c r="E24" s="5"/>
      <c r="F24" s="32"/>
      <c r="G24" s="33"/>
      <c r="H24" s="33"/>
      <c r="I24" s="5"/>
      <c r="J24" s="3"/>
      <c r="K24" s="3"/>
      <c r="L24" s="3"/>
      <c r="M24" s="3"/>
    </row>
    <row r="25" spans="1:13" ht="18.75" x14ac:dyDescent="0.3">
      <c r="A25" s="3"/>
      <c r="B25" s="3" t="s">
        <v>32</v>
      </c>
      <c r="C25" s="3"/>
      <c r="D25" s="24">
        <v>495453</v>
      </c>
      <c r="E25" s="5"/>
      <c r="F25" s="32"/>
      <c r="G25" s="33"/>
      <c r="H25" s="33"/>
      <c r="I25" s="5"/>
      <c r="J25" s="3"/>
      <c r="K25" s="3"/>
      <c r="L25" s="3"/>
      <c r="M25" s="3"/>
    </row>
    <row r="26" spans="1:13" x14ac:dyDescent="0.25">
      <c r="A26" s="3"/>
      <c r="B26" s="3" t="s">
        <v>33</v>
      </c>
      <c r="C26" s="3"/>
      <c r="D26" s="11">
        <f>D25/100</f>
        <v>4954.53</v>
      </c>
      <c r="E26" s="5"/>
      <c r="F26" s="32"/>
      <c r="G26" s="33"/>
      <c r="H26" s="33"/>
      <c r="I26" s="5"/>
      <c r="J26" s="3"/>
      <c r="K26" s="3"/>
      <c r="L26" s="3"/>
      <c r="M26" s="3"/>
    </row>
    <row r="27" spans="1:13" x14ac:dyDescent="0.25">
      <c r="A27" s="3"/>
      <c r="B27" s="3" t="s">
        <v>97</v>
      </c>
      <c r="C27" s="3"/>
      <c r="D27" s="11">
        <f>D26*4</f>
        <v>19818.12</v>
      </c>
      <c r="E27" s="5"/>
      <c r="F27" s="32"/>
      <c r="G27" s="33"/>
      <c r="H27" s="33"/>
      <c r="I27" s="5"/>
      <c r="J27" s="3"/>
      <c r="K27" s="3"/>
      <c r="L27" s="3"/>
      <c r="M27" s="3"/>
    </row>
    <row r="28" spans="1:13" x14ac:dyDescent="0.25">
      <c r="A28" s="3"/>
      <c r="B28" s="3" t="s">
        <v>35</v>
      </c>
      <c r="C28" s="3"/>
      <c r="D28" s="25">
        <f>D26*7</f>
        <v>34681.71</v>
      </c>
      <c r="E28" s="5"/>
      <c r="F28" s="32"/>
      <c r="G28" s="33"/>
      <c r="H28" s="33"/>
      <c r="I28" s="5"/>
      <c r="J28" s="3"/>
      <c r="K28" s="3"/>
      <c r="L28" s="3"/>
      <c r="M28" s="3"/>
    </row>
    <row r="29" spans="1:13" x14ac:dyDescent="0.25">
      <c r="A29" s="3"/>
      <c r="B29" s="3" t="s">
        <v>36</v>
      </c>
      <c r="C29" s="3"/>
      <c r="D29" s="11">
        <f>SUM(I2:I10)</f>
        <v>46770.763200000001</v>
      </c>
      <c r="E29" s="5"/>
      <c r="F29" s="32"/>
      <c r="G29" s="33"/>
      <c r="H29" s="33"/>
      <c r="I29" s="5"/>
      <c r="J29" s="3"/>
      <c r="K29" s="3"/>
      <c r="L29" s="3"/>
      <c r="M29" s="3"/>
    </row>
    <row r="30" spans="1:13" x14ac:dyDescent="0.25">
      <c r="A30" s="3"/>
      <c r="B30" s="26" t="s">
        <v>37</v>
      </c>
      <c r="C30" s="3"/>
      <c r="D30" s="3">
        <f>D29/D25*100</f>
        <v>9.44</v>
      </c>
      <c r="E30" s="5"/>
      <c r="F30" s="32"/>
      <c r="G30" s="33"/>
      <c r="H30" s="33"/>
      <c r="I30" s="5"/>
      <c r="J30" s="3"/>
      <c r="K30" s="3"/>
      <c r="L30" s="3"/>
      <c r="M30" s="3"/>
    </row>
    <row r="31" spans="1:13" x14ac:dyDescent="0.25">
      <c r="A31" s="3"/>
      <c r="B31" s="3"/>
      <c r="C31" s="3"/>
      <c r="D31" s="11"/>
      <c r="E31" s="5"/>
      <c r="F31" s="32"/>
      <c r="G31" s="33"/>
      <c r="H31" s="33"/>
      <c r="I31" s="5"/>
      <c r="J31" s="3"/>
      <c r="K31" s="3"/>
      <c r="L31" s="3"/>
      <c r="M31" s="3"/>
    </row>
    <row r="32" spans="1:13" x14ac:dyDescent="0.25">
      <c r="A32" s="3"/>
      <c r="B32" s="3"/>
      <c r="C32" s="3"/>
      <c r="D32" s="11"/>
      <c r="E32" s="5"/>
      <c r="F32" s="32"/>
      <c r="G32" s="33"/>
      <c r="H32" s="33"/>
      <c r="I32" s="5"/>
      <c r="J32" s="3"/>
      <c r="K32" s="3"/>
      <c r="L32" s="3"/>
      <c r="M32" s="3"/>
    </row>
    <row r="33" spans="1:13" x14ac:dyDescent="0.25">
      <c r="A33" s="3"/>
      <c r="B33" s="27"/>
      <c r="C33" s="3"/>
      <c r="D33" s="3"/>
      <c r="E33" s="5"/>
      <c r="F33" s="32"/>
      <c r="G33" s="33"/>
      <c r="H33" s="33"/>
      <c r="I33" s="5"/>
      <c r="J33" s="3"/>
      <c r="K33" s="3"/>
      <c r="L33" s="3"/>
      <c r="M33" s="3"/>
    </row>
    <row r="34" spans="1:13" x14ac:dyDescent="0.25">
      <c r="A34" s="3"/>
      <c r="B34" s="27"/>
      <c r="C34" s="3"/>
      <c r="D34" s="3"/>
      <c r="E34" s="5"/>
      <c r="F34" s="32"/>
      <c r="G34" s="33"/>
      <c r="H34" s="33"/>
      <c r="I34" s="5"/>
      <c r="J34" s="3"/>
      <c r="K34" s="3"/>
      <c r="L34" s="3"/>
      <c r="M34" s="3"/>
    </row>
    <row r="35" spans="1:13" x14ac:dyDescent="0.25">
      <c r="A35" s="3"/>
      <c r="B35" s="27"/>
      <c r="C35" s="3"/>
      <c r="D35" s="3"/>
      <c r="E35" s="5"/>
      <c r="F35" s="32"/>
      <c r="G35" s="33"/>
      <c r="H35" s="33"/>
      <c r="I35" s="5"/>
      <c r="J35" s="3"/>
      <c r="K35" s="3"/>
      <c r="L35" s="3"/>
      <c r="M35" s="3"/>
    </row>
    <row r="36" spans="1:13" x14ac:dyDescent="0.25">
      <c r="A36" s="3"/>
      <c r="B36" s="3"/>
      <c r="C36" s="3"/>
      <c r="D36" s="3"/>
      <c r="E36" s="5"/>
      <c r="F36" s="32"/>
      <c r="G36" s="33"/>
      <c r="H36" s="33"/>
      <c r="I36" s="5"/>
      <c r="J36" s="3"/>
      <c r="K36" s="3"/>
      <c r="L36" s="3"/>
      <c r="M36" s="3"/>
    </row>
    <row r="37" spans="1:13" x14ac:dyDescent="0.25">
      <c r="A37" s="3"/>
      <c r="B37" s="3"/>
      <c r="C37" s="3"/>
      <c r="D37" s="3"/>
      <c r="E37" s="5"/>
      <c r="F37" s="32"/>
      <c r="G37" s="33"/>
      <c r="H37" s="33"/>
      <c r="I37" s="5"/>
      <c r="J37" s="3"/>
      <c r="K37" s="3"/>
      <c r="L37" s="3"/>
      <c r="M37" s="3"/>
    </row>
    <row r="38" spans="1:13" x14ac:dyDescent="0.25">
      <c r="A38" s="3"/>
      <c r="B38" s="3"/>
      <c r="C38" s="3"/>
      <c r="D38" s="3"/>
      <c r="E38" s="5"/>
      <c r="F38" s="32"/>
      <c r="G38" s="33"/>
      <c r="H38" s="33"/>
      <c r="I38" s="5"/>
      <c r="J38" s="3"/>
      <c r="K38" s="3"/>
      <c r="L38" s="3"/>
      <c r="M38" s="3"/>
    </row>
    <row r="39" spans="1:13" x14ac:dyDescent="0.25">
      <c r="A39" s="3"/>
      <c r="B39" s="3"/>
      <c r="C39" s="3"/>
      <c r="D39" s="3"/>
      <c r="E39" s="5"/>
      <c r="F39" s="32"/>
      <c r="G39" s="33"/>
      <c r="H39" s="33"/>
      <c r="I39" s="5"/>
      <c r="J39" s="3"/>
      <c r="K39" s="3"/>
      <c r="L39" s="3"/>
      <c r="M39" s="3"/>
    </row>
    <row r="40" spans="1:13" x14ac:dyDescent="0.25">
      <c r="A40" s="3"/>
      <c r="B40" s="3"/>
      <c r="C40" s="3"/>
      <c r="D40" s="3"/>
      <c r="E40" s="5"/>
      <c r="F40" s="32"/>
      <c r="G40" s="33"/>
      <c r="H40" s="33"/>
      <c r="I40" s="5"/>
      <c r="J40" s="3"/>
      <c r="K40" s="3"/>
      <c r="L40" s="3"/>
      <c r="M40" s="3"/>
    </row>
    <row r="41" spans="1:13" x14ac:dyDescent="0.25">
      <c r="A41" s="3"/>
      <c r="B41" s="3"/>
      <c r="C41" s="3"/>
      <c r="D41" s="3"/>
      <c r="E41" s="5"/>
      <c r="F41" s="32"/>
      <c r="G41" s="33"/>
      <c r="H41" s="33"/>
      <c r="I41" s="5"/>
      <c r="J41" s="3"/>
      <c r="K41" s="3"/>
      <c r="L41" s="3"/>
      <c r="M41" s="3"/>
    </row>
  </sheetData>
  <conditionalFormatting sqref="F17:G41">
    <cfRule type="cellIs" dxfId="39" priority="3" operator="greaterThan">
      <formula>0</formula>
    </cfRule>
    <cfRule type="cellIs" dxfId="38" priority="4" operator="lessThan">
      <formula>-240.63</formula>
    </cfRule>
    <cfRule type="cellIs" dxfId="37" priority="5" operator="greaterThan">
      <formula>0</formula>
    </cfRule>
  </conditionalFormatting>
  <conditionalFormatting sqref="I2:I10">
    <cfRule type="cellIs" dxfId="36" priority="1" operator="lessThan">
      <formula>0</formula>
    </cfRule>
    <cfRule type="cellIs" dxfId="35" priority="2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C1" workbookViewId="0">
      <selection activeCell="K19" sqref="K19"/>
    </sheetView>
  </sheetViews>
  <sheetFormatPr defaultRowHeight="15" x14ac:dyDescent="0.25"/>
  <cols>
    <col min="1" max="1" width="10.7109375" bestFit="1" customWidth="1"/>
    <col min="2" max="2" width="39.710937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3" ht="117" x14ac:dyDescent="0.25">
      <c r="A1" s="6" t="s">
        <v>0</v>
      </c>
      <c r="B1" s="6" t="s">
        <v>1</v>
      </c>
      <c r="C1" s="7" t="s">
        <v>18</v>
      </c>
      <c r="D1" s="6" t="s">
        <v>2</v>
      </c>
      <c r="E1" s="6" t="s">
        <v>19</v>
      </c>
      <c r="F1" s="6" t="s">
        <v>4</v>
      </c>
      <c r="G1" s="6" t="s">
        <v>38</v>
      </c>
      <c r="H1" s="6" t="s">
        <v>20</v>
      </c>
      <c r="I1" s="6" t="s">
        <v>21</v>
      </c>
      <c r="J1" s="6" t="s">
        <v>6</v>
      </c>
      <c r="K1" s="6" t="s">
        <v>3</v>
      </c>
      <c r="L1" s="3"/>
      <c r="M1" s="3"/>
    </row>
    <row r="2" spans="1:13" x14ac:dyDescent="0.25">
      <c r="A2" s="4">
        <v>44683</v>
      </c>
      <c r="B2" s="2" t="s">
        <v>62</v>
      </c>
      <c r="C2" s="14">
        <v>1.8</v>
      </c>
      <c r="D2" s="9">
        <v>18</v>
      </c>
      <c r="E2" s="3" t="s">
        <v>7</v>
      </c>
      <c r="F2" s="13" t="s">
        <v>95</v>
      </c>
      <c r="G2" s="10"/>
      <c r="H2" s="36">
        <f>C2*D$27</f>
        <v>35672.616000000002</v>
      </c>
      <c r="I2" s="11">
        <f t="shared" ref="I2:I10" si="0">H2-D$27</f>
        <v>15854.496000000003</v>
      </c>
      <c r="J2" s="12" t="s">
        <v>77</v>
      </c>
      <c r="K2" s="2" t="s">
        <v>5</v>
      </c>
      <c r="L2" s="3"/>
      <c r="M2" s="3"/>
    </row>
    <row r="3" spans="1:13" x14ac:dyDescent="0.25">
      <c r="A3" s="4">
        <v>44687</v>
      </c>
      <c r="B3" s="2" t="s">
        <v>63</v>
      </c>
      <c r="C3" s="14">
        <v>1.7</v>
      </c>
      <c r="D3" s="9">
        <v>24</v>
      </c>
      <c r="E3" s="3" t="s">
        <v>7</v>
      </c>
      <c r="F3" s="13" t="s">
        <v>95</v>
      </c>
      <c r="G3" s="13"/>
      <c r="H3" s="36">
        <f>C3*D$27</f>
        <v>33690.803999999996</v>
      </c>
      <c r="I3" s="11">
        <f t="shared" si="0"/>
        <v>13872.683999999997</v>
      </c>
      <c r="J3" s="12" t="s">
        <v>77</v>
      </c>
      <c r="K3" s="2" t="s">
        <v>9</v>
      </c>
      <c r="L3" s="3"/>
      <c r="M3" s="3"/>
    </row>
    <row r="4" spans="1:13" x14ac:dyDescent="0.25">
      <c r="A4" s="4">
        <v>44687</v>
      </c>
      <c r="B4" s="2" t="s">
        <v>64</v>
      </c>
      <c r="C4" s="14">
        <v>1.75</v>
      </c>
      <c r="D4" s="9">
        <v>26</v>
      </c>
      <c r="E4" s="3" t="s">
        <v>7</v>
      </c>
      <c r="F4" s="10" t="s">
        <v>95</v>
      </c>
      <c r="G4" s="30"/>
      <c r="H4" s="36">
        <v>0</v>
      </c>
      <c r="I4" s="11">
        <f t="shared" si="0"/>
        <v>-19818.12</v>
      </c>
      <c r="J4" s="12" t="s">
        <v>12</v>
      </c>
      <c r="K4" s="2" t="s">
        <v>9</v>
      </c>
      <c r="L4" s="3"/>
      <c r="M4" s="3"/>
    </row>
    <row r="5" spans="1:13" x14ac:dyDescent="0.25">
      <c r="A5" s="4">
        <v>44688</v>
      </c>
      <c r="B5" s="2" t="s">
        <v>65</v>
      </c>
      <c r="C5" s="14">
        <v>1.95</v>
      </c>
      <c r="D5" s="3">
        <v>24</v>
      </c>
      <c r="E5" s="3" t="s">
        <v>7</v>
      </c>
      <c r="F5" s="23" t="s">
        <v>95</v>
      </c>
      <c r="G5" s="3"/>
      <c r="H5" s="36">
        <f t="shared" ref="H5:H10" si="1">C5*D$27</f>
        <v>38645.333999999995</v>
      </c>
      <c r="I5" s="11">
        <f t="shared" si="0"/>
        <v>18827.213999999996</v>
      </c>
      <c r="J5" s="3" t="s">
        <v>10</v>
      </c>
      <c r="K5" s="2" t="s">
        <v>66</v>
      </c>
      <c r="L5" s="3"/>
      <c r="M5" s="3"/>
    </row>
    <row r="6" spans="1:13" x14ac:dyDescent="0.25">
      <c r="A6" s="4">
        <v>44689</v>
      </c>
      <c r="B6" s="2" t="s">
        <v>67</v>
      </c>
      <c r="C6" s="14">
        <v>1.76</v>
      </c>
      <c r="D6" s="3">
        <v>26</v>
      </c>
      <c r="E6" s="3" t="s">
        <v>7</v>
      </c>
      <c r="F6" s="23" t="s">
        <v>95</v>
      </c>
      <c r="G6" s="3"/>
      <c r="H6" s="36">
        <f t="shared" si="1"/>
        <v>34879.891199999998</v>
      </c>
      <c r="I6" s="11">
        <f t="shared" si="0"/>
        <v>15061.771199999999</v>
      </c>
      <c r="J6" s="3" t="s">
        <v>74</v>
      </c>
      <c r="K6" s="2" t="s">
        <v>68</v>
      </c>
      <c r="L6" s="3"/>
      <c r="M6" s="3"/>
    </row>
    <row r="7" spans="1:13" x14ac:dyDescent="0.25">
      <c r="A7" s="4">
        <v>44691</v>
      </c>
      <c r="B7" s="2" t="s">
        <v>69</v>
      </c>
      <c r="C7" s="14">
        <v>1.4</v>
      </c>
      <c r="D7" s="3">
        <v>22</v>
      </c>
      <c r="E7" s="3" t="s">
        <v>7</v>
      </c>
      <c r="F7" s="23" t="s">
        <v>95</v>
      </c>
      <c r="G7" s="3"/>
      <c r="H7" s="36">
        <f t="shared" si="1"/>
        <v>27745.367999999999</v>
      </c>
      <c r="I7" s="11">
        <f t="shared" si="0"/>
        <v>7927.2479999999996</v>
      </c>
      <c r="J7" s="3" t="s">
        <v>74</v>
      </c>
      <c r="K7" s="2" t="s">
        <v>66</v>
      </c>
      <c r="L7" s="3"/>
      <c r="M7" s="3"/>
    </row>
    <row r="8" spans="1:13" x14ac:dyDescent="0.25">
      <c r="A8" s="4">
        <v>44702</v>
      </c>
      <c r="B8" s="2" t="s">
        <v>70</v>
      </c>
      <c r="C8" s="14">
        <v>1.73</v>
      </c>
      <c r="D8" s="3">
        <v>18</v>
      </c>
      <c r="E8" s="3" t="s">
        <v>7</v>
      </c>
      <c r="F8" s="23" t="s">
        <v>95</v>
      </c>
      <c r="G8" s="3"/>
      <c r="H8" s="36">
        <f t="shared" si="1"/>
        <v>34285.347600000001</v>
      </c>
      <c r="I8" s="11">
        <f t="shared" si="0"/>
        <v>14467.227600000002</v>
      </c>
      <c r="J8" s="3" t="s">
        <v>41</v>
      </c>
      <c r="K8" s="2" t="s">
        <v>66</v>
      </c>
      <c r="L8" s="3"/>
      <c r="M8" s="3"/>
    </row>
    <row r="9" spans="1:13" x14ac:dyDescent="0.25">
      <c r="A9" s="4">
        <v>44710</v>
      </c>
      <c r="B9" s="2" t="s">
        <v>71</v>
      </c>
      <c r="C9" s="14">
        <v>2</v>
      </c>
      <c r="D9" s="3">
        <v>26</v>
      </c>
      <c r="E9" s="3" t="s">
        <v>7</v>
      </c>
      <c r="F9" s="23" t="s">
        <v>44</v>
      </c>
      <c r="G9" s="3"/>
      <c r="H9" s="36">
        <f t="shared" si="1"/>
        <v>39636.239999999998</v>
      </c>
      <c r="I9" s="11">
        <f t="shared" si="0"/>
        <v>19818.12</v>
      </c>
      <c r="J9" s="3" t="s">
        <v>12</v>
      </c>
      <c r="K9" s="2" t="s">
        <v>47</v>
      </c>
      <c r="L9" s="3"/>
      <c r="M9" s="3"/>
    </row>
    <row r="10" spans="1:13" x14ac:dyDescent="0.25">
      <c r="A10" s="4">
        <v>44710</v>
      </c>
      <c r="B10" s="2" t="s">
        <v>72</v>
      </c>
      <c r="C10" s="14">
        <v>2</v>
      </c>
      <c r="D10" s="3">
        <v>24</v>
      </c>
      <c r="E10" s="3" t="s">
        <v>7</v>
      </c>
      <c r="F10" s="23" t="s">
        <v>44</v>
      </c>
      <c r="G10" s="3"/>
      <c r="H10" s="36">
        <f t="shared" si="1"/>
        <v>39636.239999999998</v>
      </c>
      <c r="I10" s="11">
        <f t="shared" si="0"/>
        <v>19818.12</v>
      </c>
      <c r="J10" s="3" t="s">
        <v>40</v>
      </c>
      <c r="K10" s="2" t="s">
        <v>60</v>
      </c>
      <c r="L10" s="3"/>
      <c r="M10" s="3"/>
    </row>
    <row r="11" spans="1:13" x14ac:dyDescent="0.25">
      <c r="A11" s="1"/>
      <c r="B11" s="2"/>
      <c r="C11" s="14"/>
      <c r="D11" s="3"/>
      <c r="E11" s="3"/>
      <c r="F11" s="12"/>
      <c r="G11" s="3"/>
      <c r="H11" s="3"/>
      <c r="I11" s="3"/>
      <c r="J11" s="3"/>
      <c r="K11" s="2"/>
      <c r="L11" s="3"/>
      <c r="M11" s="3"/>
    </row>
    <row r="12" spans="1:13" x14ac:dyDescent="0.25">
      <c r="A12" s="1"/>
      <c r="B12" s="2"/>
      <c r="C12" s="14"/>
      <c r="D12" s="3"/>
      <c r="E12" s="3"/>
      <c r="F12" s="12"/>
      <c r="G12" s="3"/>
      <c r="H12" s="3"/>
      <c r="I12" s="3"/>
      <c r="J12" s="3"/>
      <c r="K12" s="2"/>
      <c r="L12" s="3"/>
      <c r="M12" s="3"/>
    </row>
    <row r="13" spans="1:13" x14ac:dyDescent="0.25">
      <c r="A13" s="1"/>
      <c r="B13" s="2"/>
      <c r="C13" s="14"/>
      <c r="D13" s="3"/>
      <c r="E13" s="3"/>
      <c r="F13" s="12"/>
      <c r="G13" s="3"/>
      <c r="H13" s="3"/>
      <c r="I13" s="3"/>
      <c r="J13" s="3"/>
      <c r="K13" s="2"/>
      <c r="L13" s="3"/>
      <c r="M13" s="3"/>
    </row>
    <row r="14" spans="1:13" x14ac:dyDescent="0.25">
      <c r="A14" s="3"/>
      <c r="B14" s="3"/>
      <c r="C14" s="14"/>
      <c r="D14" s="3"/>
      <c r="E14" s="3"/>
      <c r="F14" s="12"/>
      <c r="G14" s="3"/>
      <c r="H14" s="3"/>
      <c r="I14" s="3"/>
      <c r="J14" s="3"/>
      <c r="K14" s="3"/>
      <c r="L14" s="3"/>
      <c r="M14" s="3"/>
    </row>
    <row r="15" spans="1:13" x14ac:dyDescent="0.25">
      <c r="A15" s="3"/>
      <c r="B15" s="3"/>
      <c r="C15" s="3"/>
      <c r="D15" s="3"/>
      <c r="E15" s="3"/>
      <c r="F15" s="12"/>
      <c r="G15" s="3"/>
      <c r="H15" s="3"/>
      <c r="I15" s="3"/>
      <c r="J15" s="3"/>
      <c r="K15" s="3"/>
      <c r="L15" s="3"/>
      <c r="M15" s="3"/>
    </row>
    <row r="16" spans="1:13" x14ac:dyDescent="0.25">
      <c r="A16" s="3"/>
      <c r="B16" s="3" t="s">
        <v>22</v>
      </c>
      <c r="C16" s="3"/>
      <c r="D16" s="3">
        <f>COUNT(D2:D10)-1</f>
        <v>8</v>
      </c>
      <c r="E16" s="5"/>
      <c r="F16" s="31"/>
      <c r="G16" s="5"/>
      <c r="H16" s="5"/>
      <c r="I16" s="5"/>
      <c r="J16" s="3"/>
      <c r="K16" s="3"/>
      <c r="L16" s="3"/>
      <c r="M16" s="3"/>
    </row>
    <row r="17" spans="1:13" x14ac:dyDescent="0.25">
      <c r="A17" s="3"/>
      <c r="B17" s="3" t="s">
        <v>25</v>
      </c>
      <c r="C17" s="3"/>
      <c r="D17" s="20">
        <v>1</v>
      </c>
      <c r="E17" s="5"/>
      <c r="F17" s="32"/>
      <c r="G17" s="33"/>
      <c r="H17" s="33"/>
      <c r="I17" s="5"/>
      <c r="J17" s="3"/>
      <c r="K17" s="3"/>
      <c r="L17" s="3"/>
      <c r="M17" s="3"/>
    </row>
    <row r="18" spans="1:13" x14ac:dyDescent="0.25">
      <c r="A18" s="3"/>
      <c r="B18" s="3" t="s">
        <v>26</v>
      </c>
      <c r="C18" s="3"/>
      <c r="D18" s="23">
        <f>D16-D17</f>
        <v>7</v>
      </c>
      <c r="E18" s="5"/>
      <c r="F18" s="32"/>
      <c r="G18" s="33"/>
      <c r="H18" s="33"/>
      <c r="I18" s="5"/>
      <c r="J18" s="3"/>
      <c r="K18" s="3"/>
      <c r="L18" s="3"/>
      <c r="M18" s="3"/>
    </row>
    <row r="19" spans="1:13" x14ac:dyDescent="0.25">
      <c r="A19" s="3"/>
      <c r="B19" s="3" t="s">
        <v>27</v>
      </c>
      <c r="C19" s="3"/>
      <c r="D19" s="3">
        <f>D18/D16*100</f>
        <v>87.5</v>
      </c>
      <c r="E19" s="5"/>
      <c r="F19" s="32"/>
      <c r="G19" s="33"/>
      <c r="H19" s="33"/>
      <c r="I19" s="5"/>
      <c r="J19" s="3"/>
      <c r="K19" s="3"/>
      <c r="L19" s="3"/>
      <c r="M19" s="3"/>
    </row>
    <row r="20" spans="1:13" x14ac:dyDescent="0.25">
      <c r="A20" s="3"/>
      <c r="B20" s="3" t="s">
        <v>28</v>
      </c>
      <c r="C20" s="3"/>
      <c r="D20" s="3">
        <f>1/D21*100</f>
        <v>55.935363579863264</v>
      </c>
      <c r="E20" s="5"/>
      <c r="F20" s="32"/>
      <c r="G20" s="33"/>
      <c r="H20" s="33"/>
      <c r="I20" s="5"/>
      <c r="J20" s="3"/>
      <c r="K20" s="3"/>
      <c r="L20" s="3"/>
      <c r="M20" s="3"/>
    </row>
    <row r="21" spans="1:13" x14ac:dyDescent="0.25">
      <c r="A21" s="3"/>
      <c r="B21" s="3" t="s">
        <v>29</v>
      </c>
      <c r="C21" s="3"/>
      <c r="D21" s="3">
        <f>SUM(C2:C10)/COUNT(D2:D10)</f>
        <v>1.7877777777777781</v>
      </c>
      <c r="E21" s="5"/>
      <c r="F21" s="32"/>
      <c r="G21" s="33"/>
      <c r="H21" s="33"/>
      <c r="I21" s="5"/>
      <c r="J21" s="3"/>
      <c r="K21" s="3"/>
      <c r="L21" s="3"/>
      <c r="M21" s="3"/>
    </row>
    <row r="22" spans="1:13" x14ac:dyDescent="0.25">
      <c r="A22" s="3"/>
      <c r="B22" s="3" t="s">
        <v>30</v>
      </c>
      <c r="C22" s="3"/>
      <c r="D22" s="23">
        <f>D19-D20</f>
        <v>31.564636420136736</v>
      </c>
      <c r="E22" s="5"/>
      <c r="F22" s="32"/>
      <c r="G22" s="33"/>
      <c r="H22" s="33"/>
      <c r="I22" s="5"/>
      <c r="J22" s="3"/>
      <c r="K22" s="3"/>
      <c r="L22" s="3"/>
      <c r="M22" s="3"/>
    </row>
    <row r="23" spans="1:13" x14ac:dyDescent="0.25">
      <c r="A23" s="3"/>
      <c r="B23" s="3" t="s">
        <v>31</v>
      </c>
      <c r="C23" s="3"/>
      <c r="D23" s="23">
        <f>D30/1</f>
        <v>21.36</v>
      </c>
      <c r="E23" s="5"/>
      <c r="F23" s="32"/>
      <c r="G23" s="33"/>
      <c r="H23" s="33"/>
      <c r="I23" s="5"/>
      <c r="J23" s="3"/>
      <c r="K23" s="3"/>
      <c r="L23" s="3"/>
      <c r="M23" s="3"/>
    </row>
    <row r="24" spans="1:13" x14ac:dyDescent="0.25">
      <c r="A24" s="3"/>
      <c r="B24" s="3"/>
      <c r="C24" s="3"/>
      <c r="D24" s="23"/>
      <c r="E24" s="5"/>
      <c r="F24" s="32"/>
      <c r="G24" s="33"/>
      <c r="H24" s="33"/>
      <c r="I24" s="5"/>
      <c r="J24" s="3"/>
      <c r="K24" s="3"/>
      <c r="L24" s="3"/>
      <c r="M24" s="3"/>
    </row>
    <row r="25" spans="1:13" ht="18.75" x14ac:dyDescent="0.3">
      <c r="A25" s="3"/>
      <c r="B25" s="3" t="s">
        <v>32</v>
      </c>
      <c r="C25" s="3"/>
      <c r="D25" s="24">
        <v>495453</v>
      </c>
      <c r="E25" s="5"/>
      <c r="F25" s="32"/>
      <c r="G25" s="33"/>
      <c r="H25" s="33"/>
      <c r="I25" s="5"/>
      <c r="J25" s="3"/>
      <c r="K25" s="3"/>
      <c r="L25" s="3"/>
      <c r="M25" s="3"/>
    </row>
    <row r="26" spans="1:13" x14ac:dyDescent="0.25">
      <c r="A26" s="3"/>
      <c r="B26" s="3" t="s">
        <v>33</v>
      </c>
      <c r="C26" s="3"/>
      <c r="D26" s="11">
        <f>D25/100</f>
        <v>4954.53</v>
      </c>
      <c r="E26" s="5"/>
      <c r="F26" s="32"/>
      <c r="G26" s="33"/>
      <c r="H26" s="33"/>
      <c r="I26" s="5"/>
      <c r="J26" s="3"/>
      <c r="K26" s="3"/>
      <c r="L26" s="3"/>
      <c r="M26" s="3"/>
    </row>
    <row r="27" spans="1:13" x14ac:dyDescent="0.25">
      <c r="A27" s="3"/>
      <c r="B27" s="3" t="s">
        <v>97</v>
      </c>
      <c r="C27" s="3"/>
      <c r="D27" s="11">
        <f>D26*4</f>
        <v>19818.12</v>
      </c>
      <c r="E27" s="5"/>
      <c r="F27" s="32"/>
      <c r="G27" s="33"/>
      <c r="H27" s="33"/>
      <c r="I27" s="5"/>
      <c r="J27" s="3"/>
      <c r="K27" s="3"/>
      <c r="L27" s="3"/>
      <c r="M27" s="3"/>
    </row>
    <row r="28" spans="1:13" x14ac:dyDescent="0.25">
      <c r="A28" s="3"/>
      <c r="B28" s="3" t="s">
        <v>35</v>
      </c>
      <c r="C28" s="3"/>
      <c r="D28" s="25">
        <f>D26*7</f>
        <v>34681.71</v>
      </c>
      <c r="E28" s="5"/>
      <c r="F28" s="32"/>
      <c r="G28" s="33"/>
      <c r="H28" s="33"/>
      <c r="I28" s="5"/>
      <c r="J28" s="3"/>
      <c r="K28" s="3"/>
      <c r="L28" s="3"/>
      <c r="M28" s="3"/>
    </row>
    <row r="29" spans="1:13" x14ac:dyDescent="0.25">
      <c r="A29" s="3"/>
      <c r="B29" s="3" t="s">
        <v>36</v>
      </c>
      <c r="C29" s="3"/>
      <c r="D29" s="11">
        <f>SUM(I2:I10)</f>
        <v>105828.76079999999</v>
      </c>
      <c r="E29" s="5"/>
      <c r="F29" s="32"/>
      <c r="G29" s="33"/>
      <c r="H29" s="33"/>
      <c r="I29" s="5"/>
      <c r="J29" s="3"/>
      <c r="K29" s="3"/>
      <c r="L29" s="3"/>
      <c r="M29" s="3"/>
    </row>
    <row r="30" spans="1:13" x14ac:dyDescent="0.25">
      <c r="A30" s="3"/>
      <c r="B30" s="26" t="s">
        <v>37</v>
      </c>
      <c r="C30" s="3"/>
      <c r="D30" s="3">
        <f>D29/D25*100</f>
        <v>21.36</v>
      </c>
      <c r="E30" s="5"/>
      <c r="F30" s="32"/>
      <c r="G30" s="33"/>
      <c r="H30" s="33"/>
      <c r="I30" s="5"/>
      <c r="J30" s="3"/>
      <c r="K30" s="3"/>
      <c r="L30" s="3"/>
      <c r="M30" s="3"/>
    </row>
    <row r="31" spans="1:13" x14ac:dyDescent="0.25">
      <c r="A31" s="3"/>
      <c r="B31" s="3"/>
      <c r="C31" s="3"/>
      <c r="D31" s="11"/>
      <c r="E31" s="5"/>
      <c r="F31" s="32"/>
      <c r="G31" s="33"/>
      <c r="H31" s="33"/>
      <c r="I31" s="5"/>
      <c r="J31" s="3"/>
      <c r="K31" s="3"/>
      <c r="L31" s="3"/>
      <c r="M31" s="3"/>
    </row>
  </sheetData>
  <conditionalFormatting sqref="F17:G31">
    <cfRule type="cellIs" dxfId="34" priority="3" operator="greaterThan">
      <formula>0</formula>
    </cfRule>
    <cfRule type="cellIs" dxfId="33" priority="4" operator="lessThan">
      <formula>-240.63</formula>
    </cfRule>
    <cfRule type="cellIs" dxfId="32" priority="5" operator="greaterThan">
      <formula>0</formula>
    </cfRule>
  </conditionalFormatting>
  <conditionalFormatting sqref="I2:I10">
    <cfRule type="cellIs" dxfId="31" priority="1" operator="lessThan">
      <formula>0</formula>
    </cfRule>
    <cfRule type="cellIs" dxfId="30" priority="2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K6" sqref="A2:K6"/>
    </sheetView>
  </sheetViews>
  <sheetFormatPr defaultRowHeight="15" x14ac:dyDescent="0.25"/>
  <cols>
    <col min="1" max="1" width="10.7109375" bestFit="1" customWidth="1"/>
    <col min="2" max="2" width="36.14062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2" ht="117" x14ac:dyDescent="0.25">
      <c r="A1" s="6" t="s">
        <v>0</v>
      </c>
      <c r="B1" s="6" t="s">
        <v>1</v>
      </c>
      <c r="C1" s="7" t="s">
        <v>18</v>
      </c>
      <c r="D1" s="6" t="s">
        <v>2</v>
      </c>
      <c r="E1" s="6" t="s">
        <v>19</v>
      </c>
      <c r="F1" s="6" t="s">
        <v>4</v>
      </c>
      <c r="G1" s="6" t="s">
        <v>38</v>
      </c>
      <c r="H1" s="6" t="s">
        <v>20</v>
      </c>
      <c r="I1" s="6" t="s">
        <v>21</v>
      </c>
      <c r="J1" s="6" t="s">
        <v>6</v>
      </c>
      <c r="K1" s="6" t="s">
        <v>3</v>
      </c>
      <c r="L1" s="3"/>
    </row>
    <row r="2" spans="1:12" x14ac:dyDescent="0.25">
      <c r="A2" s="1">
        <v>44720</v>
      </c>
      <c r="B2" s="2" t="s">
        <v>83</v>
      </c>
      <c r="C2" s="14">
        <v>2</v>
      </c>
      <c r="D2" s="9">
        <v>24</v>
      </c>
      <c r="E2" s="3" t="s">
        <v>13</v>
      </c>
      <c r="F2" s="13" t="s">
        <v>44</v>
      </c>
      <c r="G2" s="10"/>
      <c r="H2" s="36">
        <f>C2*D$24</f>
        <v>39636.239999999998</v>
      </c>
      <c r="I2" s="11">
        <f>H2-D$24</f>
        <v>19818.12</v>
      </c>
      <c r="J2" s="12" t="s">
        <v>12</v>
      </c>
      <c r="K2" s="2" t="s">
        <v>84</v>
      </c>
      <c r="L2" s="3"/>
    </row>
    <row r="3" spans="1:12" x14ac:dyDescent="0.25">
      <c r="A3" s="1">
        <v>44724</v>
      </c>
      <c r="B3" s="2" t="s">
        <v>85</v>
      </c>
      <c r="C3" s="14">
        <v>2</v>
      </c>
      <c r="D3" s="3">
        <v>25</v>
      </c>
      <c r="E3" s="3" t="s">
        <v>7</v>
      </c>
      <c r="F3" s="35" t="s">
        <v>44</v>
      </c>
      <c r="G3" s="3"/>
      <c r="H3" s="36">
        <f>C3*D$24</f>
        <v>39636.239999999998</v>
      </c>
      <c r="I3" s="11">
        <v>0</v>
      </c>
      <c r="J3" s="3" t="s">
        <v>41</v>
      </c>
      <c r="K3" s="2" t="s">
        <v>60</v>
      </c>
      <c r="L3" s="3"/>
    </row>
    <row r="4" spans="1:12" x14ac:dyDescent="0.25">
      <c r="A4" s="1">
        <v>44725</v>
      </c>
      <c r="B4" s="2" t="s">
        <v>86</v>
      </c>
      <c r="C4" s="14">
        <v>2</v>
      </c>
      <c r="D4" s="3">
        <v>23</v>
      </c>
      <c r="E4" s="3" t="s">
        <v>7</v>
      </c>
      <c r="F4" s="23" t="s">
        <v>44</v>
      </c>
      <c r="G4" s="3"/>
      <c r="H4" s="36">
        <f>C4*D$24</f>
        <v>39636.239999999998</v>
      </c>
      <c r="I4" s="11">
        <f>H4-D$24</f>
        <v>19818.12</v>
      </c>
      <c r="J4" s="3" t="s">
        <v>12</v>
      </c>
      <c r="K4" s="2" t="s">
        <v>47</v>
      </c>
      <c r="L4" s="3"/>
    </row>
    <row r="5" spans="1:12" x14ac:dyDescent="0.25">
      <c r="A5" s="1">
        <v>44726</v>
      </c>
      <c r="B5" s="2" t="s">
        <v>87</v>
      </c>
      <c r="C5" s="14">
        <v>2</v>
      </c>
      <c r="D5" s="3">
        <v>21</v>
      </c>
      <c r="E5" s="3" t="s">
        <v>13</v>
      </c>
      <c r="F5" s="20" t="s">
        <v>44</v>
      </c>
      <c r="G5" s="3"/>
      <c r="H5" s="36">
        <v>0</v>
      </c>
      <c r="I5" s="11">
        <f>H5-D$24</f>
        <v>-19818.12</v>
      </c>
      <c r="J5" s="3" t="s">
        <v>77</v>
      </c>
      <c r="K5" s="2" t="s">
        <v>84</v>
      </c>
      <c r="L5" s="3"/>
    </row>
    <row r="6" spans="1:12" x14ac:dyDescent="0.25">
      <c r="A6" s="1">
        <v>44737</v>
      </c>
      <c r="B6" s="2" t="s">
        <v>88</v>
      </c>
      <c r="C6" s="14">
        <v>1.75</v>
      </c>
      <c r="D6" s="3">
        <v>16</v>
      </c>
      <c r="E6" s="3" t="s">
        <v>7</v>
      </c>
      <c r="F6" s="20" t="s">
        <v>95</v>
      </c>
      <c r="G6" s="3"/>
      <c r="H6" s="36">
        <v>0</v>
      </c>
      <c r="I6" s="11">
        <f>H6-D$24</f>
        <v>-19818.12</v>
      </c>
      <c r="J6" s="3" t="s">
        <v>11</v>
      </c>
      <c r="K6" s="2" t="s">
        <v>68</v>
      </c>
      <c r="L6" s="3"/>
    </row>
    <row r="7" spans="1:12" x14ac:dyDescent="0.25">
      <c r="A7" s="1"/>
      <c r="B7" s="2"/>
      <c r="C7" s="14"/>
      <c r="D7" s="3"/>
      <c r="E7" s="3"/>
      <c r="F7" s="12"/>
      <c r="G7" s="3"/>
      <c r="H7" s="3"/>
      <c r="I7" s="3"/>
      <c r="J7" s="3"/>
      <c r="K7" s="2"/>
      <c r="L7" s="3"/>
    </row>
    <row r="8" spans="1:12" x14ac:dyDescent="0.25">
      <c r="A8" s="1"/>
      <c r="B8" s="2"/>
      <c r="C8" s="14"/>
      <c r="D8" s="3"/>
      <c r="E8" s="3"/>
      <c r="F8" s="12"/>
      <c r="G8" s="3"/>
      <c r="H8" s="3"/>
      <c r="I8" s="3"/>
      <c r="J8" s="3"/>
      <c r="K8" s="2"/>
      <c r="L8" s="3"/>
    </row>
    <row r="9" spans="1:12" x14ac:dyDescent="0.25">
      <c r="A9" s="1"/>
      <c r="B9" s="2"/>
      <c r="C9" s="14"/>
      <c r="D9" s="3"/>
      <c r="E9" s="3"/>
      <c r="F9" s="12"/>
      <c r="G9" s="3"/>
      <c r="H9" s="3"/>
      <c r="I9" s="3"/>
      <c r="J9" s="3"/>
      <c r="K9" s="2"/>
      <c r="L9" s="3"/>
    </row>
    <row r="10" spans="1:12" x14ac:dyDescent="0.25">
      <c r="A10" s="1"/>
      <c r="B10" s="2"/>
      <c r="C10" s="14"/>
      <c r="D10" s="3"/>
      <c r="E10" s="3"/>
      <c r="F10" s="12"/>
      <c r="G10" s="3"/>
      <c r="H10" s="3"/>
      <c r="I10" s="3"/>
      <c r="J10" s="3"/>
      <c r="K10" s="2"/>
      <c r="L10" s="3"/>
    </row>
    <row r="11" spans="1:12" x14ac:dyDescent="0.25">
      <c r="A11" s="3"/>
      <c r="B11" s="3"/>
      <c r="C11" s="14"/>
      <c r="D11" s="3"/>
      <c r="E11" s="3"/>
      <c r="F11" s="12"/>
      <c r="G11" s="3"/>
      <c r="H11" s="3"/>
      <c r="I11" s="3"/>
      <c r="J11" s="3"/>
      <c r="K11" s="3"/>
      <c r="L11" s="3"/>
    </row>
    <row r="12" spans="1:12" x14ac:dyDescent="0.25">
      <c r="A12" s="3"/>
      <c r="B12" s="3"/>
      <c r="C12" s="3"/>
      <c r="D12" s="3"/>
      <c r="E12" s="3"/>
      <c r="F12" s="12"/>
      <c r="G12" s="3"/>
      <c r="H12" s="3"/>
      <c r="I12" s="3"/>
      <c r="J12" s="3"/>
      <c r="K12" s="3"/>
      <c r="L12" s="3"/>
    </row>
    <row r="13" spans="1:12" x14ac:dyDescent="0.25">
      <c r="A13" s="3"/>
      <c r="B13" s="3" t="s">
        <v>22</v>
      </c>
      <c r="C13" s="3"/>
      <c r="D13" s="3">
        <f>COUNT(D2:D6)-1</f>
        <v>4</v>
      </c>
      <c r="E13" s="5"/>
      <c r="F13" s="31"/>
      <c r="G13" s="5"/>
      <c r="H13" s="5"/>
      <c r="I13" s="5"/>
      <c r="J13" s="3"/>
      <c r="K13" s="3"/>
      <c r="L13" s="3"/>
    </row>
    <row r="14" spans="1:12" x14ac:dyDescent="0.25">
      <c r="A14" s="3"/>
      <c r="B14" s="3" t="s">
        <v>25</v>
      </c>
      <c r="C14" s="3"/>
      <c r="D14" s="20">
        <v>2</v>
      </c>
      <c r="E14" s="5"/>
      <c r="F14" s="32"/>
      <c r="G14" s="33"/>
      <c r="H14" s="33"/>
      <c r="I14" s="5"/>
      <c r="J14" s="3"/>
      <c r="K14" s="3"/>
      <c r="L14" s="3"/>
    </row>
    <row r="15" spans="1:12" x14ac:dyDescent="0.25">
      <c r="A15" s="3"/>
      <c r="B15" s="3" t="s">
        <v>26</v>
      </c>
      <c r="C15" s="3"/>
      <c r="D15" s="23">
        <f>D13-D14</f>
        <v>2</v>
      </c>
      <c r="E15" s="5"/>
      <c r="F15" s="32"/>
      <c r="G15" s="33"/>
      <c r="H15" s="33"/>
      <c r="I15" s="5"/>
      <c r="J15" s="3"/>
      <c r="K15" s="3"/>
      <c r="L15" s="3"/>
    </row>
    <row r="16" spans="1:12" x14ac:dyDescent="0.25">
      <c r="A16" s="3"/>
      <c r="B16" s="3" t="s">
        <v>27</v>
      </c>
      <c r="C16" s="3"/>
      <c r="D16" s="3">
        <f>D15/D13*100</f>
        <v>50</v>
      </c>
      <c r="E16" s="5"/>
      <c r="F16" s="32"/>
      <c r="G16" s="33"/>
      <c r="H16" s="33"/>
      <c r="I16" s="5"/>
      <c r="J16" s="3"/>
      <c r="K16" s="3"/>
      <c r="L16" s="3"/>
    </row>
    <row r="17" spans="1:12" x14ac:dyDescent="0.25">
      <c r="A17" s="3"/>
      <c r="B17" s="3" t="s">
        <v>28</v>
      </c>
      <c r="C17" s="3"/>
      <c r="D17" s="3">
        <f>1/D18*100</f>
        <v>51.282051282051292</v>
      </c>
      <c r="E17" s="5"/>
      <c r="F17" s="32"/>
      <c r="G17" s="33"/>
      <c r="H17" s="33"/>
      <c r="I17" s="5"/>
      <c r="J17" s="3"/>
      <c r="K17" s="3"/>
      <c r="L17" s="3"/>
    </row>
    <row r="18" spans="1:12" x14ac:dyDescent="0.25">
      <c r="A18" s="3"/>
      <c r="B18" s="3" t="s">
        <v>29</v>
      </c>
      <c r="C18" s="3"/>
      <c r="D18" s="3">
        <f>SUM(C2:C6)/COUNT(D2:D6)</f>
        <v>1.95</v>
      </c>
      <c r="E18" s="5"/>
      <c r="F18" s="32"/>
      <c r="G18" s="33"/>
      <c r="H18" s="33"/>
      <c r="I18" s="5"/>
      <c r="J18" s="3"/>
      <c r="K18" s="3"/>
      <c r="L18" s="3"/>
    </row>
    <row r="19" spans="1:12" x14ac:dyDescent="0.25">
      <c r="A19" s="3"/>
      <c r="B19" s="3" t="s">
        <v>30</v>
      </c>
      <c r="C19" s="3"/>
      <c r="D19" s="23">
        <f>D16-D17</f>
        <v>-1.2820512820512917</v>
      </c>
      <c r="E19" s="5"/>
      <c r="F19" s="32"/>
      <c r="G19" s="33"/>
      <c r="H19" s="33"/>
      <c r="I19" s="5"/>
      <c r="J19" s="3"/>
      <c r="K19" s="3"/>
      <c r="L19" s="3"/>
    </row>
    <row r="20" spans="1:12" x14ac:dyDescent="0.25">
      <c r="A20" s="3"/>
      <c r="B20" s="3" t="s">
        <v>31</v>
      </c>
      <c r="C20" s="3"/>
      <c r="D20" s="23">
        <f>D27/1</f>
        <v>0</v>
      </c>
      <c r="E20" s="5"/>
      <c r="F20" s="32"/>
      <c r="G20" s="33"/>
      <c r="H20" s="33"/>
      <c r="I20" s="5"/>
      <c r="J20" s="3"/>
      <c r="K20" s="3"/>
      <c r="L20" s="3"/>
    </row>
    <row r="21" spans="1:12" x14ac:dyDescent="0.25">
      <c r="A21" s="3"/>
      <c r="B21" s="3"/>
      <c r="C21" s="3"/>
      <c r="D21" s="23"/>
      <c r="E21" s="5"/>
      <c r="F21" s="32"/>
      <c r="G21" s="33"/>
      <c r="H21" s="33"/>
      <c r="I21" s="5"/>
      <c r="J21" s="3"/>
      <c r="K21" s="3"/>
      <c r="L21" s="3"/>
    </row>
    <row r="22" spans="1:12" ht="18.75" x14ac:dyDescent="0.3">
      <c r="A22" s="3"/>
      <c r="B22" s="3" t="s">
        <v>32</v>
      </c>
      <c r="C22" s="3"/>
      <c r="D22" s="24">
        <v>495453</v>
      </c>
      <c r="E22" s="5"/>
      <c r="F22" s="32"/>
      <c r="G22" s="33"/>
      <c r="H22" s="33"/>
      <c r="I22" s="5"/>
      <c r="J22" s="3"/>
      <c r="K22" s="3"/>
      <c r="L22" s="3"/>
    </row>
    <row r="23" spans="1:12" x14ac:dyDescent="0.25">
      <c r="A23" s="3"/>
      <c r="B23" s="3" t="s">
        <v>33</v>
      </c>
      <c r="C23" s="3"/>
      <c r="D23" s="11">
        <f>D22/100</f>
        <v>4954.53</v>
      </c>
      <c r="E23" s="5"/>
      <c r="F23" s="32"/>
      <c r="G23" s="33"/>
      <c r="H23" s="33"/>
      <c r="I23" s="5"/>
      <c r="J23" s="3"/>
      <c r="K23" s="3"/>
      <c r="L23" s="3"/>
    </row>
    <row r="24" spans="1:12" x14ac:dyDescent="0.25">
      <c r="A24" s="3"/>
      <c r="B24" s="3" t="s">
        <v>34</v>
      </c>
      <c r="C24" s="3"/>
      <c r="D24" s="11">
        <f>D23*4</f>
        <v>19818.12</v>
      </c>
      <c r="E24" s="5"/>
      <c r="F24" s="32"/>
      <c r="G24" s="33"/>
      <c r="H24" s="33"/>
      <c r="I24" s="5"/>
      <c r="J24" s="3"/>
      <c r="K24" s="3"/>
      <c r="L24" s="3"/>
    </row>
    <row r="25" spans="1:12" x14ac:dyDescent="0.25">
      <c r="A25" s="3"/>
      <c r="B25" s="3" t="s">
        <v>35</v>
      </c>
      <c r="C25" s="3"/>
      <c r="D25" s="25">
        <f>D23*7</f>
        <v>34681.71</v>
      </c>
      <c r="E25" s="5"/>
      <c r="F25" s="32"/>
      <c r="G25" s="33"/>
      <c r="H25" s="33"/>
      <c r="I25" s="5"/>
      <c r="J25" s="3"/>
      <c r="K25" s="3"/>
      <c r="L25" s="3"/>
    </row>
    <row r="26" spans="1:12" x14ac:dyDescent="0.25">
      <c r="A26" s="3"/>
      <c r="B26" s="3" t="s">
        <v>36</v>
      </c>
      <c r="C26" s="3"/>
      <c r="D26" s="11">
        <f>SUM(I2:I6)</f>
        <v>0</v>
      </c>
      <c r="E26" s="5"/>
      <c r="F26" s="32"/>
      <c r="G26" s="33"/>
      <c r="H26" s="33"/>
      <c r="I26" s="5"/>
      <c r="J26" s="3"/>
      <c r="K26" s="3"/>
      <c r="L26" s="3"/>
    </row>
    <row r="27" spans="1:12" x14ac:dyDescent="0.25">
      <c r="A27" s="3"/>
      <c r="B27" s="26" t="s">
        <v>37</v>
      </c>
      <c r="C27" s="3"/>
      <c r="D27" s="3">
        <f>D26/D22*100</f>
        <v>0</v>
      </c>
      <c r="E27" s="5"/>
      <c r="F27" s="32"/>
      <c r="G27" s="33"/>
      <c r="H27" s="33"/>
      <c r="I27" s="5"/>
      <c r="J27" s="3"/>
      <c r="K27" s="3"/>
      <c r="L27" s="3"/>
    </row>
    <row r="28" spans="1:12" x14ac:dyDescent="0.25">
      <c r="A28" s="3"/>
      <c r="B28" s="3"/>
      <c r="C28" s="3"/>
      <c r="D28" s="11"/>
      <c r="E28" s="5"/>
      <c r="F28" s="32"/>
      <c r="G28" s="33"/>
      <c r="H28" s="33"/>
      <c r="I28" s="5"/>
      <c r="J28" s="3"/>
      <c r="K28" s="3"/>
      <c r="L28" s="3"/>
    </row>
  </sheetData>
  <conditionalFormatting sqref="F14:G28">
    <cfRule type="cellIs" dxfId="29" priority="3" operator="greaterThan">
      <formula>0</formula>
    </cfRule>
    <cfRule type="cellIs" dxfId="28" priority="4" operator="lessThan">
      <formula>-240.63</formula>
    </cfRule>
    <cfRule type="cellIs" dxfId="27" priority="5" operator="greaterThan">
      <formula>0</formula>
    </cfRule>
  </conditionalFormatting>
  <conditionalFormatting sqref="I2:I6">
    <cfRule type="cellIs" dxfId="26" priority="1" operator="lessThan">
      <formula>0</formula>
    </cfRule>
    <cfRule type="cellIs" dxfId="25" priority="2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K6" sqref="A2:K6"/>
    </sheetView>
  </sheetViews>
  <sheetFormatPr defaultRowHeight="15" x14ac:dyDescent="0.25"/>
  <cols>
    <col min="1" max="1" width="10.7109375" bestFit="1" customWidth="1"/>
    <col min="2" max="2" width="36.14062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2" ht="117" x14ac:dyDescent="0.25">
      <c r="A1" s="6" t="s">
        <v>0</v>
      </c>
      <c r="B1" s="6" t="s">
        <v>1</v>
      </c>
      <c r="C1" s="7" t="s">
        <v>18</v>
      </c>
      <c r="D1" s="6" t="s">
        <v>2</v>
      </c>
      <c r="E1" s="6" t="s">
        <v>19</v>
      </c>
      <c r="F1" s="6" t="s">
        <v>4</v>
      </c>
      <c r="G1" s="6" t="s">
        <v>38</v>
      </c>
      <c r="H1" s="6" t="s">
        <v>20</v>
      </c>
      <c r="I1" s="6" t="s">
        <v>21</v>
      </c>
      <c r="J1" s="6" t="s">
        <v>6</v>
      </c>
      <c r="K1" s="6" t="s">
        <v>3</v>
      </c>
      <c r="L1" s="3"/>
    </row>
    <row r="2" spans="1:12" x14ac:dyDescent="0.25">
      <c r="A2" s="1">
        <v>44744</v>
      </c>
      <c r="B2" s="2" t="s">
        <v>89</v>
      </c>
      <c r="C2" s="14">
        <v>1.72</v>
      </c>
      <c r="D2" s="9">
        <v>21</v>
      </c>
      <c r="E2" s="3" t="s">
        <v>7</v>
      </c>
      <c r="F2" s="10" t="s">
        <v>95</v>
      </c>
      <c r="G2" s="30"/>
      <c r="H2" s="36">
        <v>0</v>
      </c>
      <c r="I2" s="11">
        <f>H2-D$30</f>
        <v>-19818.12</v>
      </c>
      <c r="J2" s="12" t="s">
        <v>41</v>
      </c>
      <c r="K2" s="2" t="s">
        <v>68</v>
      </c>
      <c r="L2" s="3"/>
    </row>
    <row r="3" spans="1:12" x14ac:dyDescent="0.25">
      <c r="A3" s="1">
        <v>44744</v>
      </c>
      <c r="B3" s="2" t="s">
        <v>90</v>
      </c>
      <c r="C3" s="14">
        <v>2</v>
      </c>
      <c r="D3" s="9">
        <v>24</v>
      </c>
      <c r="E3" s="3" t="s">
        <v>7</v>
      </c>
      <c r="F3" s="30" t="s">
        <v>44</v>
      </c>
      <c r="G3" s="10"/>
      <c r="H3" s="36">
        <f>C3*D$30</f>
        <v>39636.239999999998</v>
      </c>
      <c r="I3" s="11">
        <v>0</v>
      </c>
      <c r="J3" s="12" t="s">
        <v>41</v>
      </c>
      <c r="K3" s="2" t="s">
        <v>91</v>
      </c>
      <c r="L3" s="3"/>
    </row>
    <row r="4" spans="1:12" x14ac:dyDescent="0.25">
      <c r="A4" s="1">
        <v>44745</v>
      </c>
      <c r="B4" s="2" t="s">
        <v>92</v>
      </c>
      <c r="C4" s="14">
        <v>2</v>
      </c>
      <c r="D4" s="9">
        <v>23</v>
      </c>
      <c r="E4" s="3" t="s">
        <v>13</v>
      </c>
      <c r="F4" s="30" t="s">
        <v>44</v>
      </c>
      <c r="G4" s="13"/>
      <c r="H4" s="36">
        <f>C4*D$30</f>
        <v>39636.239999999998</v>
      </c>
      <c r="I4" s="11">
        <v>0</v>
      </c>
      <c r="J4" s="12" t="s">
        <v>11</v>
      </c>
      <c r="K4" s="2" t="s">
        <v>47</v>
      </c>
      <c r="L4" s="3"/>
    </row>
    <row r="5" spans="1:12" x14ac:dyDescent="0.25">
      <c r="A5" s="1">
        <v>44753</v>
      </c>
      <c r="B5" s="2" t="s">
        <v>93</v>
      </c>
      <c r="C5" s="14">
        <v>1.95</v>
      </c>
      <c r="D5" s="3">
        <v>21</v>
      </c>
      <c r="E5" s="3" t="s">
        <v>7</v>
      </c>
      <c r="F5" s="23" t="s">
        <v>95</v>
      </c>
      <c r="G5" s="3"/>
      <c r="H5" s="36">
        <f>C5*D$30</f>
        <v>38645.333999999995</v>
      </c>
      <c r="I5" s="11">
        <f>H5-D$30</f>
        <v>18827.213999999996</v>
      </c>
      <c r="J5" s="3" t="s">
        <v>76</v>
      </c>
      <c r="K5" s="2" t="s">
        <v>47</v>
      </c>
      <c r="L5" s="3"/>
    </row>
    <row r="6" spans="1:12" x14ac:dyDescent="0.25">
      <c r="A6" s="1">
        <v>44757</v>
      </c>
      <c r="B6" s="2" t="s">
        <v>94</v>
      </c>
      <c r="C6" s="14">
        <v>2</v>
      </c>
      <c r="D6" s="3">
        <v>21</v>
      </c>
      <c r="E6" s="3" t="s">
        <v>13</v>
      </c>
      <c r="F6" s="35" t="s">
        <v>44</v>
      </c>
      <c r="G6" s="3"/>
      <c r="H6" s="36">
        <f>C6*D$30</f>
        <v>39636.239999999998</v>
      </c>
      <c r="I6" s="11">
        <v>0</v>
      </c>
      <c r="J6" s="3" t="s">
        <v>11</v>
      </c>
      <c r="K6" s="2" t="s">
        <v>80</v>
      </c>
      <c r="L6" s="3"/>
    </row>
    <row r="7" spans="1:12" x14ac:dyDescent="0.25">
      <c r="A7" s="1"/>
      <c r="B7" s="2"/>
      <c r="C7" s="14"/>
      <c r="D7" s="3"/>
      <c r="E7" s="3"/>
      <c r="F7" s="23"/>
      <c r="G7" s="3"/>
      <c r="H7" s="36"/>
      <c r="I7" s="11"/>
      <c r="J7" s="3"/>
      <c r="K7" s="2"/>
      <c r="L7" s="3"/>
    </row>
    <row r="8" spans="1:12" x14ac:dyDescent="0.25">
      <c r="A8" s="1"/>
      <c r="B8" s="2"/>
      <c r="C8" s="14"/>
      <c r="D8" s="3"/>
      <c r="E8" s="3"/>
      <c r="F8" s="23"/>
      <c r="G8" s="3"/>
      <c r="H8" s="36"/>
      <c r="I8" s="11"/>
      <c r="J8" s="3"/>
      <c r="K8" s="2"/>
      <c r="L8" s="3"/>
    </row>
    <row r="9" spans="1:12" x14ac:dyDescent="0.25">
      <c r="A9" s="1"/>
      <c r="B9" s="2"/>
      <c r="C9" s="14"/>
      <c r="D9" s="3"/>
      <c r="E9" s="3"/>
      <c r="F9" s="23"/>
      <c r="G9" s="3"/>
      <c r="H9" s="36"/>
      <c r="I9" s="11"/>
      <c r="J9" s="3"/>
      <c r="K9" s="2"/>
      <c r="L9" s="3"/>
    </row>
    <row r="10" spans="1:12" x14ac:dyDescent="0.25">
      <c r="A10" s="1"/>
      <c r="B10" s="2"/>
      <c r="C10" s="14"/>
      <c r="D10" s="3"/>
      <c r="E10" s="3"/>
      <c r="F10" s="12"/>
      <c r="G10" s="3"/>
      <c r="H10" s="3"/>
      <c r="I10" s="3"/>
      <c r="J10" s="3"/>
      <c r="K10" s="2"/>
      <c r="L10" s="3"/>
    </row>
    <row r="11" spans="1:12" x14ac:dyDescent="0.25">
      <c r="A11" s="1"/>
      <c r="B11" s="2"/>
      <c r="C11" s="14"/>
      <c r="D11" s="3"/>
      <c r="E11" s="3"/>
      <c r="F11" s="12"/>
      <c r="G11" s="3"/>
      <c r="H11" s="3"/>
      <c r="I11" s="3"/>
      <c r="J11" s="3"/>
      <c r="K11" s="2"/>
      <c r="L11" s="3"/>
    </row>
    <row r="12" spans="1:12" x14ac:dyDescent="0.25">
      <c r="A12" s="1"/>
      <c r="B12" s="2"/>
      <c r="C12" s="14"/>
      <c r="D12" s="3"/>
      <c r="E12" s="3"/>
      <c r="F12" s="12"/>
      <c r="G12" s="3"/>
      <c r="H12" s="3"/>
      <c r="I12" s="3"/>
      <c r="J12" s="3"/>
      <c r="K12" s="2"/>
      <c r="L12" s="3"/>
    </row>
    <row r="13" spans="1:12" x14ac:dyDescent="0.25">
      <c r="A13" s="1"/>
      <c r="B13" s="2"/>
      <c r="C13" s="14"/>
      <c r="D13" s="3"/>
      <c r="E13" s="3"/>
      <c r="F13" s="12"/>
      <c r="G13" s="3"/>
      <c r="H13" s="3"/>
      <c r="I13" s="3"/>
      <c r="J13" s="3"/>
      <c r="K13" s="2"/>
      <c r="L13" s="3"/>
    </row>
    <row r="14" spans="1:12" x14ac:dyDescent="0.25">
      <c r="A14" s="1"/>
      <c r="B14" s="2"/>
      <c r="C14" s="14"/>
      <c r="D14" s="3"/>
      <c r="E14" s="3"/>
      <c r="F14" s="12"/>
      <c r="G14" s="3"/>
      <c r="H14" s="3"/>
      <c r="I14" s="3"/>
      <c r="J14" s="3"/>
      <c r="K14" s="2"/>
      <c r="L14" s="3"/>
    </row>
    <row r="15" spans="1:12" x14ac:dyDescent="0.25">
      <c r="A15" s="1"/>
      <c r="B15" s="2"/>
      <c r="C15" s="14"/>
      <c r="D15" s="3"/>
      <c r="E15" s="3"/>
      <c r="F15" s="12"/>
      <c r="G15" s="3"/>
      <c r="H15" s="3"/>
      <c r="I15" s="3"/>
      <c r="J15" s="3"/>
      <c r="K15" s="2"/>
      <c r="L15" s="3"/>
    </row>
    <row r="16" spans="1:12" x14ac:dyDescent="0.25">
      <c r="A16" s="1"/>
      <c r="B16" s="2"/>
      <c r="C16" s="14"/>
      <c r="D16" s="3"/>
      <c r="E16" s="3"/>
      <c r="F16" s="12"/>
      <c r="G16" s="3"/>
      <c r="H16" s="3"/>
      <c r="I16" s="3"/>
      <c r="J16" s="3"/>
      <c r="K16" s="2"/>
      <c r="L16" s="3"/>
    </row>
    <row r="17" spans="1:12" x14ac:dyDescent="0.25">
      <c r="A17" s="3"/>
      <c r="B17" s="3"/>
      <c r="C17" s="14"/>
      <c r="D17" s="3"/>
      <c r="E17" s="3"/>
      <c r="F17" s="12"/>
      <c r="G17" s="3"/>
      <c r="H17" s="3"/>
      <c r="I17" s="3"/>
      <c r="J17" s="3"/>
      <c r="K17" s="3"/>
      <c r="L17" s="3"/>
    </row>
    <row r="18" spans="1:12" x14ac:dyDescent="0.25">
      <c r="A18" s="3"/>
      <c r="B18" s="3"/>
      <c r="C18" s="3"/>
      <c r="D18" s="3"/>
      <c r="E18" s="3"/>
      <c r="F18" s="12"/>
      <c r="G18" s="3"/>
      <c r="H18" s="3"/>
      <c r="I18" s="3"/>
      <c r="J18" s="3"/>
      <c r="K18" s="3"/>
      <c r="L18" s="3"/>
    </row>
    <row r="19" spans="1:12" x14ac:dyDescent="0.25">
      <c r="A19" s="3"/>
      <c r="B19" s="3" t="s">
        <v>22</v>
      </c>
      <c r="C19" s="3"/>
      <c r="D19" s="3">
        <f>COUNT(D2:D9)-1</f>
        <v>4</v>
      </c>
      <c r="E19" s="5"/>
      <c r="F19" s="31"/>
      <c r="G19" s="5"/>
      <c r="H19" s="5"/>
      <c r="I19" s="5"/>
      <c r="J19" s="3"/>
      <c r="K19" s="3"/>
      <c r="L19" s="3"/>
    </row>
    <row r="20" spans="1:12" x14ac:dyDescent="0.25">
      <c r="A20" s="3"/>
      <c r="B20" s="3" t="s">
        <v>25</v>
      </c>
      <c r="C20" s="3"/>
      <c r="D20" s="20">
        <v>1</v>
      </c>
      <c r="E20" s="5"/>
      <c r="F20" s="32"/>
      <c r="G20" s="33"/>
      <c r="H20" s="33"/>
      <c r="I20" s="5"/>
      <c r="J20" s="3"/>
      <c r="K20" s="3"/>
      <c r="L20" s="3"/>
    </row>
    <row r="21" spans="1:12" x14ac:dyDescent="0.25">
      <c r="A21" s="3"/>
      <c r="B21" s="3" t="s">
        <v>26</v>
      </c>
      <c r="C21" s="3"/>
      <c r="D21" s="23">
        <f>D19-D20</f>
        <v>3</v>
      </c>
      <c r="E21" s="5"/>
      <c r="F21" s="32"/>
      <c r="G21" s="33"/>
      <c r="H21" s="33"/>
      <c r="I21" s="5"/>
      <c r="J21" s="3"/>
      <c r="K21" s="3"/>
      <c r="L21" s="3"/>
    </row>
    <row r="22" spans="1:12" x14ac:dyDescent="0.25">
      <c r="A22" s="3"/>
      <c r="B22" s="3" t="s">
        <v>27</v>
      </c>
      <c r="C22" s="3"/>
      <c r="D22" s="3">
        <f>D21/D19*100</f>
        <v>75</v>
      </c>
      <c r="E22" s="5"/>
      <c r="F22" s="32"/>
      <c r="G22" s="33"/>
      <c r="H22" s="33"/>
      <c r="I22" s="5"/>
      <c r="J22" s="3"/>
      <c r="K22" s="3"/>
      <c r="L22" s="3"/>
    </row>
    <row r="23" spans="1:12" x14ac:dyDescent="0.25">
      <c r="A23" s="3"/>
      <c r="B23" s="3" t="s">
        <v>28</v>
      </c>
      <c r="C23" s="3"/>
      <c r="D23" s="3">
        <f>1/D24*100</f>
        <v>51.706308169596696</v>
      </c>
      <c r="E23" s="5"/>
      <c r="F23" s="32"/>
      <c r="G23" s="33"/>
      <c r="H23" s="33"/>
      <c r="I23" s="5"/>
      <c r="J23" s="3"/>
      <c r="K23" s="3"/>
      <c r="L23" s="3"/>
    </row>
    <row r="24" spans="1:12" x14ac:dyDescent="0.25">
      <c r="A24" s="3"/>
      <c r="B24" s="3" t="s">
        <v>29</v>
      </c>
      <c r="C24" s="3"/>
      <c r="D24" s="3">
        <f>SUM(C2:C9)/COUNT(D2:D9)</f>
        <v>1.9339999999999999</v>
      </c>
      <c r="E24" s="5"/>
      <c r="F24" s="32"/>
      <c r="G24" s="33"/>
      <c r="H24" s="33"/>
      <c r="I24" s="5"/>
      <c r="J24" s="3"/>
      <c r="K24" s="3"/>
      <c r="L24" s="3"/>
    </row>
    <row r="25" spans="1:12" x14ac:dyDescent="0.25">
      <c r="A25" s="3"/>
      <c r="B25" s="3" t="s">
        <v>30</v>
      </c>
      <c r="C25" s="3"/>
      <c r="D25" s="23">
        <f>D22-D23</f>
        <v>23.293691830403304</v>
      </c>
      <c r="E25" s="5"/>
      <c r="F25" s="32"/>
      <c r="G25" s="33"/>
      <c r="H25" s="33"/>
      <c r="I25" s="5"/>
      <c r="J25" s="3"/>
      <c r="K25" s="3"/>
      <c r="L25" s="3"/>
    </row>
    <row r="26" spans="1:12" x14ac:dyDescent="0.25">
      <c r="A26" s="3"/>
      <c r="B26" s="3" t="s">
        <v>31</v>
      </c>
      <c r="C26" s="3"/>
      <c r="D26" s="23">
        <f>D33/1</f>
        <v>-0.20000000000000051</v>
      </c>
      <c r="E26" s="5"/>
      <c r="F26" s="32"/>
      <c r="G26" s="33"/>
      <c r="H26" s="33"/>
      <c r="I26" s="5"/>
      <c r="J26" s="3"/>
      <c r="K26" s="3"/>
      <c r="L26" s="3"/>
    </row>
    <row r="27" spans="1:12" x14ac:dyDescent="0.25">
      <c r="A27" s="3"/>
      <c r="B27" s="3"/>
      <c r="C27" s="3"/>
      <c r="D27" s="23"/>
      <c r="E27" s="5"/>
      <c r="F27" s="32"/>
      <c r="G27" s="33"/>
      <c r="H27" s="33"/>
      <c r="I27" s="5"/>
      <c r="J27" s="3"/>
      <c r="K27" s="3"/>
      <c r="L27" s="3"/>
    </row>
    <row r="28" spans="1:12" ht="18.75" x14ac:dyDescent="0.3">
      <c r="A28" s="3"/>
      <c r="B28" s="3" t="s">
        <v>32</v>
      </c>
      <c r="C28" s="3"/>
      <c r="D28" s="24">
        <v>495453</v>
      </c>
      <c r="E28" s="5"/>
      <c r="F28" s="32"/>
      <c r="G28" s="33"/>
      <c r="H28" s="33"/>
      <c r="I28" s="5"/>
      <c r="J28" s="3"/>
      <c r="K28" s="3"/>
      <c r="L28" s="3"/>
    </row>
    <row r="29" spans="1:12" x14ac:dyDescent="0.25">
      <c r="A29" s="3"/>
      <c r="B29" s="3" t="s">
        <v>33</v>
      </c>
      <c r="C29" s="3"/>
      <c r="D29" s="11">
        <f>D28/100</f>
        <v>4954.53</v>
      </c>
      <c r="E29" s="5"/>
      <c r="F29" s="32"/>
      <c r="G29" s="33"/>
      <c r="H29" s="33"/>
      <c r="I29" s="5"/>
      <c r="J29" s="3"/>
      <c r="K29" s="3"/>
      <c r="L29" s="3"/>
    </row>
    <row r="30" spans="1:12" x14ac:dyDescent="0.25">
      <c r="A30" s="3"/>
      <c r="B30" s="3" t="s">
        <v>97</v>
      </c>
      <c r="C30" s="3"/>
      <c r="D30" s="11">
        <f>D29*4</f>
        <v>19818.12</v>
      </c>
      <c r="E30" s="5"/>
      <c r="F30" s="32"/>
      <c r="G30" s="33"/>
      <c r="H30" s="33"/>
      <c r="I30" s="5"/>
      <c r="J30" s="3"/>
      <c r="K30" s="3"/>
      <c r="L30" s="3"/>
    </row>
    <row r="31" spans="1:12" x14ac:dyDescent="0.25">
      <c r="A31" s="3"/>
      <c r="B31" s="3" t="s">
        <v>35</v>
      </c>
      <c r="C31" s="3"/>
      <c r="D31" s="25">
        <f>D29*7</f>
        <v>34681.71</v>
      </c>
      <c r="E31" s="5"/>
      <c r="F31" s="32"/>
      <c r="G31" s="33"/>
      <c r="H31" s="33"/>
      <c r="I31" s="5"/>
      <c r="J31" s="3"/>
      <c r="K31" s="3"/>
      <c r="L31" s="3"/>
    </row>
    <row r="32" spans="1:12" x14ac:dyDescent="0.25">
      <c r="A32" s="3"/>
      <c r="B32" s="3" t="s">
        <v>36</v>
      </c>
      <c r="C32" s="3"/>
      <c r="D32" s="11">
        <f>SUM(I2:I9)</f>
        <v>-990.90600000000268</v>
      </c>
      <c r="E32" s="5"/>
      <c r="F32" s="32"/>
      <c r="G32" s="33"/>
      <c r="H32" s="33"/>
      <c r="I32" s="5"/>
      <c r="J32" s="3"/>
      <c r="K32" s="3"/>
      <c r="L32" s="3"/>
    </row>
    <row r="33" spans="1:12" x14ac:dyDescent="0.25">
      <c r="A33" s="3"/>
      <c r="B33" s="26" t="s">
        <v>37</v>
      </c>
      <c r="C33" s="3"/>
      <c r="D33" s="3">
        <f>D32/D28*100</f>
        <v>-0.20000000000000051</v>
      </c>
      <c r="E33" s="5"/>
      <c r="F33" s="32"/>
      <c r="G33" s="33"/>
      <c r="H33" s="33"/>
      <c r="I33" s="5"/>
      <c r="J33" s="3"/>
      <c r="K33" s="3"/>
      <c r="L33" s="3"/>
    </row>
    <row r="34" spans="1:12" x14ac:dyDescent="0.25">
      <c r="A34" s="3"/>
      <c r="B34" s="3"/>
      <c r="C34" s="3"/>
      <c r="D34" s="11"/>
      <c r="E34" s="5"/>
      <c r="F34" s="32"/>
      <c r="G34" s="33"/>
      <c r="H34" s="33"/>
      <c r="I34" s="5"/>
      <c r="J34" s="3"/>
      <c r="K34" s="3"/>
      <c r="L34" s="3"/>
    </row>
  </sheetData>
  <conditionalFormatting sqref="F20:G34">
    <cfRule type="cellIs" dxfId="24" priority="3" operator="greaterThan">
      <formula>0</formula>
    </cfRule>
    <cfRule type="cellIs" dxfId="23" priority="4" operator="lessThan">
      <formula>-240.63</formula>
    </cfRule>
    <cfRule type="cellIs" dxfId="22" priority="5" operator="greaterThan">
      <formula>0</formula>
    </cfRule>
  </conditionalFormatting>
  <conditionalFormatting sqref="I2:I9">
    <cfRule type="cellIs" dxfId="21" priority="1" operator="lessThan">
      <formula>0</formula>
    </cfRule>
    <cfRule type="cellIs" dxfId="20" priority="2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K9" sqref="A2:K9"/>
    </sheetView>
  </sheetViews>
  <sheetFormatPr defaultRowHeight="15" x14ac:dyDescent="0.25"/>
  <cols>
    <col min="1" max="1" width="10.7109375" bestFit="1" customWidth="1"/>
    <col min="2" max="2" width="35.8554687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1" ht="117" x14ac:dyDescent="0.25">
      <c r="A1" s="6" t="s">
        <v>0</v>
      </c>
      <c r="B1" s="6" t="s">
        <v>1</v>
      </c>
      <c r="C1" s="7" t="s">
        <v>18</v>
      </c>
      <c r="D1" s="6" t="s">
        <v>2</v>
      </c>
      <c r="E1" s="6" t="s">
        <v>19</v>
      </c>
      <c r="F1" s="6" t="s">
        <v>4</v>
      </c>
      <c r="G1" s="6" t="s">
        <v>38</v>
      </c>
      <c r="H1" s="6" t="s">
        <v>20</v>
      </c>
      <c r="I1" s="6" t="s">
        <v>21</v>
      </c>
      <c r="J1" s="6" t="s">
        <v>6</v>
      </c>
      <c r="K1" s="6" t="s">
        <v>3</v>
      </c>
    </row>
    <row r="2" spans="1:11" x14ac:dyDescent="0.25">
      <c r="A2" s="1">
        <v>44779</v>
      </c>
      <c r="B2" s="2" t="s">
        <v>98</v>
      </c>
      <c r="C2" s="14">
        <v>2</v>
      </c>
      <c r="D2" s="9">
        <v>16</v>
      </c>
      <c r="E2" s="3" t="s">
        <v>7</v>
      </c>
      <c r="F2" s="10" t="s">
        <v>44</v>
      </c>
      <c r="G2" s="30"/>
      <c r="H2" s="36">
        <v>0</v>
      </c>
      <c r="I2" s="11">
        <f>H2-D$30</f>
        <v>-19818.12</v>
      </c>
      <c r="J2" s="12" t="s">
        <v>77</v>
      </c>
      <c r="K2" s="2" t="s">
        <v>99</v>
      </c>
    </row>
    <row r="3" spans="1:11" x14ac:dyDescent="0.25">
      <c r="A3" s="1">
        <v>44786</v>
      </c>
      <c r="B3" s="2" t="s">
        <v>100</v>
      </c>
      <c r="C3" s="14">
        <v>2</v>
      </c>
      <c r="D3" s="9">
        <v>25</v>
      </c>
      <c r="E3" s="3" t="s">
        <v>7</v>
      </c>
      <c r="F3" s="13" t="s">
        <v>44</v>
      </c>
      <c r="G3" s="10"/>
      <c r="H3" s="36">
        <f t="shared" ref="H3:H9" si="0">C3*D$30</f>
        <v>39636.239999999998</v>
      </c>
      <c r="I3" s="11">
        <f t="shared" ref="I3:I8" si="1">H3-D$30</f>
        <v>19818.12</v>
      </c>
      <c r="J3" s="12" t="s">
        <v>12</v>
      </c>
      <c r="K3" s="2" t="s">
        <v>91</v>
      </c>
    </row>
    <row r="4" spans="1:11" x14ac:dyDescent="0.25">
      <c r="A4" s="1">
        <v>44787</v>
      </c>
      <c r="B4" s="2" t="s">
        <v>101</v>
      </c>
      <c r="C4" s="14">
        <v>1.96</v>
      </c>
      <c r="D4" s="9">
        <v>24</v>
      </c>
      <c r="E4" s="3" t="s">
        <v>7</v>
      </c>
      <c r="F4" s="13" t="s">
        <v>95</v>
      </c>
      <c r="G4" s="13"/>
      <c r="H4" s="36">
        <f t="shared" si="0"/>
        <v>38843.515199999994</v>
      </c>
      <c r="I4" s="11">
        <f t="shared" si="1"/>
        <v>19025.395199999995</v>
      </c>
      <c r="J4" s="12" t="s">
        <v>75</v>
      </c>
      <c r="K4" s="2" t="s">
        <v>68</v>
      </c>
    </row>
    <row r="5" spans="1:11" x14ac:dyDescent="0.25">
      <c r="A5" s="1">
        <v>44788</v>
      </c>
      <c r="B5" s="2" t="s">
        <v>102</v>
      </c>
      <c r="C5" s="14">
        <v>1.7</v>
      </c>
      <c r="D5" s="3">
        <v>25</v>
      </c>
      <c r="E5" s="3" t="s">
        <v>13</v>
      </c>
      <c r="F5" s="23" t="s">
        <v>95</v>
      </c>
      <c r="G5" s="3"/>
      <c r="H5" s="36">
        <f t="shared" si="0"/>
        <v>33690.803999999996</v>
      </c>
      <c r="I5" s="11">
        <f t="shared" si="1"/>
        <v>13872.683999999997</v>
      </c>
      <c r="J5" s="3" t="s">
        <v>77</v>
      </c>
      <c r="K5" s="2" t="s">
        <v>68</v>
      </c>
    </row>
    <row r="6" spans="1:11" x14ac:dyDescent="0.25">
      <c r="A6" s="1">
        <v>44794</v>
      </c>
      <c r="B6" s="2" t="s">
        <v>103</v>
      </c>
      <c r="C6" s="14">
        <v>1.55</v>
      </c>
      <c r="D6" s="3">
        <v>21</v>
      </c>
      <c r="E6" s="3" t="s">
        <v>7</v>
      </c>
      <c r="F6" s="23" t="s">
        <v>95</v>
      </c>
      <c r="G6" s="3"/>
      <c r="H6" s="36">
        <f t="shared" si="0"/>
        <v>30718.085999999999</v>
      </c>
      <c r="I6" s="11">
        <f t="shared" si="1"/>
        <v>10899.966</v>
      </c>
      <c r="J6" s="3" t="s">
        <v>77</v>
      </c>
      <c r="K6" s="2" t="s">
        <v>68</v>
      </c>
    </row>
    <row r="7" spans="1:11" x14ac:dyDescent="0.25">
      <c r="A7" s="1">
        <v>44799</v>
      </c>
      <c r="B7" s="2" t="s">
        <v>104</v>
      </c>
      <c r="C7" s="14">
        <v>2</v>
      </c>
      <c r="D7" s="3">
        <v>20</v>
      </c>
      <c r="E7" s="3" t="s">
        <v>7</v>
      </c>
      <c r="F7" s="23" t="s">
        <v>44</v>
      </c>
      <c r="G7" s="3"/>
      <c r="H7" s="36">
        <f t="shared" si="0"/>
        <v>39636.239999999998</v>
      </c>
      <c r="I7" s="11">
        <f t="shared" si="1"/>
        <v>19818.12</v>
      </c>
      <c r="J7" s="3" t="s">
        <v>12</v>
      </c>
      <c r="K7" s="2" t="s">
        <v>99</v>
      </c>
    </row>
    <row r="8" spans="1:11" x14ac:dyDescent="0.25">
      <c r="A8" s="1">
        <v>44800</v>
      </c>
      <c r="B8" s="2" t="s">
        <v>105</v>
      </c>
      <c r="C8" s="14">
        <v>1.9</v>
      </c>
      <c r="D8" s="3">
        <v>15</v>
      </c>
      <c r="E8" s="3" t="s">
        <v>7</v>
      </c>
      <c r="F8" s="20" t="s">
        <v>95</v>
      </c>
      <c r="G8" s="3"/>
      <c r="H8" s="36">
        <v>0</v>
      </c>
      <c r="I8" s="11">
        <f t="shared" si="1"/>
        <v>-19818.12</v>
      </c>
      <c r="J8" s="3" t="s">
        <v>41</v>
      </c>
      <c r="K8" s="2" t="s">
        <v>68</v>
      </c>
    </row>
    <row r="9" spans="1:11" x14ac:dyDescent="0.25">
      <c r="A9" s="1">
        <v>44800</v>
      </c>
      <c r="B9" s="2" t="s">
        <v>106</v>
      </c>
      <c r="C9" s="14">
        <v>2</v>
      </c>
      <c r="D9" s="3">
        <v>26</v>
      </c>
      <c r="E9" s="3" t="s">
        <v>13</v>
      </c>
      <c r="F9" s="35" t="s">
        <v>44</v>
      </c>
      <c r="G9" s="3"/>
      <c r="H9" s="36">
        <f t="shared" si="0"/>
        <v>39636.239999999998</v>
      </c>
      <c r="I9" s="11">
        <v>0</v>
      </c>
      <c r="J9" s="3" t="s">
        <v>11</v>
      </c>
      <c r="K9" s="2" t="s">
        <v>107</v>
      </c>
    </row>
    <row r="10" spans="1:11" x14ac:dyDescent="0.25">
      <c r="A10" s="1"/>
      <c r="B10" s="2"/>
      <c r="C10" s="14"/>
      <c r="D10" s="3"/>
      <c r="E10" s="3"/>
      <c r="F10" s="12"/>
      <c r="G10" s="3"/>
      <c r="H10" s="3"/>
      <c r="I10" s="3"/>
      <c r="J10" s="3"/>
      <c r="K10" s="2"/>
    </row>
    <row r="11" spans="1:11" x14ac:dyDescent="0.25">
      <c r="A11" s="1"/>
      <c r="B11" s="2"/>
      <c r="C11" s="14"/>
      <c r="D11" s="3"/>
      <c r="E11" s="3"/>
      <c r="F11" s="12"/>
      <c r="G11" s="3"/>
      <c r="H11" s="3"/>
      <c r="I11" s="3"/>
      <c r="J11" s="3"/>
      <c r="K11" s="2"/>
    </row>
    <row r="12" spans="1:11" x14ac:dyDescent="0.25">
      <c r="A12" s="1"/>
      <c r="B12" s="2"/>
      <c r="C12" s="14"/>
      <c r="D12" s="3"/>
      <c r="E12" s="3"/>
      <c r="F12" s="12"/>
      <c r="G12" s="3"/>
      <c r="H12" s="3"/>
      <c r="I12" s="3"/>
      <c r="J12" s="3"/>
      <c r="K12" s="2"/>
    </row>
    <row r="13" spans="1:11" x14ac:dyDescent="0.25">
      <c r="A13" s="1"/>
      <c r="B13" s="2"/>
      <c r="C13" s="14"/>
      <c r="D13" s="3"/>
      <c r="E13" s="3"/>
      <c r="F13" s="12"/>
      <c r="G13" s="3"/>
      <c r="H13" s="3"/>
      <c r="I13" s="3"/>
      <c r="J13" s="3"/>
      <c r="K13" s="2"/>
    </row>
    <row r="14" spans="1:11" x14ac:dyDescent="0.25">
      <c r="A14" s="1"/>
      <c r="B14" s="2"/>
      <c r="C14" s="14"/>
      <c r="D14" s="3"/>
      <c r="E14" s="3"/>
      <c r="F14" s="12"/>
      <c r="G14" s="3"/>
      <c r="H14" s="3"/>
      <c r="I14" s="3"/>
      <c r="J14" s="3"/>
      <c r="K14" s="2"/>
    </row>
    <row r="15" spans="1:11" x14ac:dyDescent="0.25">
      <c r="A15" s="1"/>
      <c r="B15" s="2"/>
      <c r="C15" s="14"/>
      <c r="D15" s="3"/>
      <c r="E15" s="3"/>
      <c r="F15" s="12"/>
      <c r="G15" s="3"/>
      <c r="H15" s="3"/>
      <c r="I15" s="3"/>
      <c r="J15" s="3"/>
      <c r="K15" s="2"/>
    </row>
    <row r="16" spans="1:11" x14ac:dyDescent="0.25">
      <c r="A16" s="1"/>
      <c r="B16" s="2"/>
      <c r="C16" s="14"/>
      <c r="D16" s="3"/>
      <c r="E16" s="3"/>
      <c r="F16" s="12"/>
      <c r="G16" s="3"/>
      <c r="H16" s="3"/>
      <c r="I16" s="3"/>
      <c r="J16" s="3"/>
      <c r="K16" s="2"/>
    </row>
    <row r="17" spans="1:11" x14ac:dyDescent="0.25">
      <c r="A17" s="3"/>
      <c r="B17" s="3"/>
      <c r="C17" s="14"/>
      <c r="D17" s="3"/>
      <c r="E17" s="3"/>
      <c r="F17" s="12"/>
      <c r="G17" s="3"/>
      <c r="H17" s="3"/>
      <c r="I17" s="3"/>
      <c r="J17" s="3"/>
      <c r="K17" s="3"/>
    </row>
    <row r="18" spans="1:11" x14ac:dyDescent="0.25">
      <c r="A18" s="3"/>
      <c r="B18" s="3"/>
      <c r="C18" s="3"/>
      <c r="D18" s="3"/>
      <c r="E18" s="3"/>
      <c r="F18" s="12"/>
      <c r="G18" s="3"/>
      <c r="H18" s="3"/>
      <c r="I18" s="3"/>
      <c r="J18" s="3"/>
      <c r="K18" s="3"/>
    </row>
    <row r="19" spans="1:11" x14ac:dyDescent="0.25">
      <c r="A19" s="3"/>
      <c r="B19" s="3" t="s">
        <v>22</v>
      </c>
      <c r="C19" s="3"/>
      <c r="D19" s="3">
        <f>COUNT(D2:D9)-1</f>
        <v>7</v>
      </c>
      <c r="E19" s="5"/>
      <c r="F19" s="31"/>
      <c r="G19" s="5"/>
      <c r="H19" s="5"/>
      <c r="I19" s="5"/>
      <c r="J19" s="3"/>
      <c r="K19" s="3"/>
    </row>
    <row r="20" spans="1:11" x14ac:dyDescent="0.25">
      <c r="A20" s="3"/>
      <c r="B20" s="3" t="s">
        <v>25</v>
      </c>
      <c r="C20" s="3"/>
      <c r="D20" s="20">
        <v>1</v>
      </c>
      <c r="E20" s="5"/>
      <c r="F20" s="32"/>
      <c r="G20" s="33"/>
      <c r="H20" s="33"/>
      <c r="I20" s="5"/>
      <c r="J20" s="3"/>
      <c r="K20" s="3"/>
    </row>
    <row r="21" spans="1:11" x14ac:dyDescent="0.25">
      <c r="A21" s="3"/>
      <c r="B21" s="3" t="s">
        <v>26</v>
      </c>
      <c r="C21" s="3"/>
      <c r="D21" s="23">
        <f>D19-D20</f>
        <v>6</v>
      </c>
      <c r="E21" s="5"/>
      <c r="F21" s="32"/>
      <c r="G21" s="33"/>
      <c r="H21" s="33"/>
      <c r="I21" s="5"/>
      <c r="J21" s="3"/>
      <c r="K21" s="3"/>
    </row>
    <row r="22" spans="1:11" x14ac:dyDescent="0.25">
      <c r="A22" s="3"/>
      <c r="B22" s="3" t="s">
        <v>27</v>
      </c>
      <c r="C22" s="3"/>
      <c r="D22" s="3">
        <f>D21/D19*100</f>
        <v>85.714285714285708</v>
      </c>
      <c r="E22" s="5"/>
      <c r="F22" s="32"/>
      <c r="G22" s="33"/>
      <c r="H22" s="33"/>
      <c r="I22" s="5"/>
      <c r="J22" s="3"/>
      <c r="K22" s="3"/>
    </row>
    <row r="23" spans="1:11" x14ac:dyDescent="0.25">
      <c r="A23" s="3"/>
      <c r="B23" s="3" t="s">
        <v>28</v>
      </c>
      <c r="C23" s="3"/>
      <c r="D23" s="3">
        <f>1/D24*100</f>
        <v>52.945069490403704</v>
      </c>
      <c r="E23" s="5"/>
      <c r="F23" s="32"/>
      <c r="G23" s="33"/>
      <c r="H23" s="33"/>
      <c r="I23" s="5"/>
      <c r="J23" s="3"/>
      <c r="K23" s="3"/>
    </row>
    <row r="24" spans="1:11" x14ac:dyDescent="0.25">
      <c r="A24" s="3"/>
      <c r="B24" s="3" t="s">
        <v>29</v>
      </c>
      <c r="C24" s="3"/>
      <c r="D24" s="3">
        <f>SUM(C2:C9)/COUNT(D2:D9)</f>
        <v>1.8887500000000002</v>
      </c>
      <c r="E24" s="5"/>
      <c r="F24" s="32"/>
      <c r="G24" s="33"/>
      <c r="H24" s="33"/>
      <c r="I24" s="5"/>
      <c r="J24" s="3"/>
      <c r="K24" s="3"/>
    </row>
    <row r="25" spans="1:11" x14ac:dyDescent="0.25">
      <c r="A25" s="3"/>
      <c r="B25" s="3" t="s">
        <v>30</v>
      </c>
      <c r="C25" s="3"/>
      <c r="D25" s="23">
        <f>D22-D23</f>
        <v>32.769216223882005</v>
      </c>
      <c r="E25" s="5"/>
      <c r="F25" s="32"/>
      <c r="G25" s="33"/>
      <c r="H25" s="33"/>
      <c r="I25" s="5"/>
      <c r="J25" s="3"/>
      <c r="K25" s="3"/>
    </row>
    <row r="26" spans="1:11" x14ac:dyDescent="0.25">
      <c r="A26" s="3"/>
      <c r="B26" s="3" t="s">
        <v>31</v>
      </c>
      <c r="C26" s="3"/>
      <c r="D26" s="23">
        <f>D33/1</f>
        <v>8.84</v>
      </c>
      <c r="E26" s="5"/>
      <c r="F26" s="32"/>
      <c r="G26" s="33"/>
      <c r="H26" s="33"/>
      <c r="I26" s="5"/>
      <c r="J26" s="3"/>
      <c r="K26" s="3"/>
    </row>
    <row r="27" spans="1:11" x14ac:dyDescent="0.25">
      <c r="A27" s="3"/>
      <c r="B27" s="3"/>
      <c r="C27" s="3"/>
      <c r="D27" s="23"/>
      <c r="E27" s="5"/>
      <c r="F27" s="32"/>
      <c r="G27" s="33"/>
      <c r="H27" s="33"/>
      <c r="I27" s="5"/>
      <c r="J27" s="3"/>
      <c r="K27" s="3"/>
    </row>
    <row r="28" spans="1:11" ht="18.75" x14ac:dyDescent="0.3">
      <c r="A28" s="3"/>
      <c r="B28" s="3" t="s">
        <v>32</v>
      </c>
      <c r="C28" s="3"/>
      <c r="D28" s="24">
        <v>495453</v>
      </c>
      <c r="E28" s="5"/>
      <c r="F28" s="32"/>
      <c r="G28" s="33"/>
      <c r="H28" s="33"/>
      <c r="I28" s="5"/>
      <c r="J28" s="3"/>
      <c r="K28" s="3"/>
    </row>
    <row r="29" spans="1:11" x14ac:dyDescent="0.25">
      <c r="A29" s="3"/>
      <c r="B29" s="3" t="s">
        <v>33</v>
      </c>
      <c r="C29" s="3"/>
      <c r="D29" s="11">
        <f>D28/100</f>
        <v>4954.53</v>
      </c>
      <c r="E29" s="5"/>
      <c r="F29" s="32"/>
      <c r="G29" s="33"/>
      <c r="H29" s="33"/>
      <c r="I29" s="5"/>
      <c r="J29" s="3"/>
      <c r="K29" s="3"/>
    </row>
    <row r="30" spans="1:11" x14ac:dyDescent="0.25">
      <c r="A30" s="3"/>
      <c r="B30" s="3" t="s">
        <v>97</v>
      </c>
      <c r="C30" s="3"/>
      <c r="D30" s="11">
        <f>D29*4</f>
        <v>19818.12</v>
      </c>
      <c r="E30" s="5"/>
      <c r="F30" s="32"/>
      <c r="G30" s="33"/>
      <c r="H30" s="33"/>
      <c r="I30" s="5"/>
      <c r="J30" s="3"/>
      <c r="K30" s="3"/>
    </row>
    <row r="31" spans="1:11" x14ac:dyDescent="0.25">
      <c r="A31" s="3"/>
      <c r="B31" s="3" t="s">
        <v>35</v>
      </c>
      <c r="C31" s="3"/>
      <c r="D31" s="25">
        <f>D29*7</f>
        <v>34681.71</v>
      </c>
      <c r="E31" s="5"/>
      <c r="F31" s="32"/>
      <c r="G31" s="33"/>
      <c r="H31" s="33"/>
      <c r="I31" s="5"/>
      <c r="J31" s="3"/>
      <c r="K31" s="3"/>
    </row>
    <row r="32" spans="1:11" x14ac:dyDescent="0.25">
      <c r="A32" s="3"/>
      <c r="B32" s="3" t="s">
        <v>36</v>
      </c>
      <c r="C32" s="3"/>
      <c r="D32" s="11">
        <f>SUM(I2:I9)</f>
        <v>43798.045199999993</v>
      </c>
      <c r="E32" s="5"/>
      <c r="F32" s="32"/>
      <c r="G32" s="33"/>
      <c r="H32" s="33"/>
      <c r="I32" s="5"/>
      <c r="J32" s="3"/>
      <c r="K32" s="3"/>
    </row>
    <row r="33" spans="1:11" x14ac:dyDescent="0.25">
      <c r="A33" s="3"/>
      <c r="B33" s="26" t="s">
        <v>37</v>
      </c>
      <c r="C33" s="3"/>
      <c r="D33" s="3">
        <f>D32/D28*100</f>
        <v>8.84</v>
      </c>
      <c r="E33" s="5"/>
      <c r="F33" s="32"/>
      <c r="G33" s="33"/>
      <c r="H33" s="33"/>
      <c r="I33" s="5"/>
      <c r="J33" s="3"/>
      <c r="K33" s="3"/>
    </row>
    <row r="34" spans="1:11" x14ac:dyDescent="0.25">
      <c r="A34" s="3"/>
      <c r="B34" s="3"/>
      <c r="C34" s="3"/>
      <c r="D34" s="11"/>
      <c r="E34" s="5"/>
      <c r="F34" s="32"/>
      <c r="G34" s="33"/>
      <c r="H34" s="33"/>
      <c r="I34" s="5"/>
      <c r="J34" s="3"/>
      <c r="K34" s="3"/>
    </row>
  </sheetData>
  <conditionalFormatting sqref="F20:G34">
    <cfRule type="cellIs" dxfId="19" priority="3" operator="greaterThan">
      <formula>0</formula>
    </cfRule>
    <cfRule type="cellIs" dxfId="18" priority="4" operator="lessThan">
      <formula>-240.63</formula>
    </cfRule>
    <cfRule type="cellIs" dxfId="17" priority="5" operator="greaterThan">
      <formula>0</formula>
    </cfRule>
  </conditionalFormatting>
  <conditionalFormatting sqref="I2:I9">
    <cfRule type="cellIs" dxfId="16" priority="1" operator="lessThan">
      <formula>0</formula>
    </cfRule>
    <cfRule type="cellIs" dxfId="15" priority="2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" workbookViewId="0">
      <selection activeCell="K5" sqref="A2:K5"/>
    </sheetView>
  </sheetViews>
  <sheetFormatPr defaultRowHeight="15" x14ac:dyDescent="0.25"/>
  <cols>
    <col min="1" max="1" width="10.7109375" bestFit="1" customWidth="1"/>
    <col min="2" max="2" width="35.2851562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1" ht="117" x14ac:dyDescent="0.25">
      <c r="A1" s="6" t="s">
        <v>0</v>
      </c>
      <c r="B1" s="6" t="s">
        <v>1</v>
      </c>
      <c r="C1" s="7" t="s">
        <v>18</v>
      </c>
      <c r="D1" s="6" t="s">
        <v>2</v>
      </c>
      <c r="E1" s="6" t="s">
        <v>19</v>
      </c>
      <c r="F1" s="6" t="s">
        <v>4</v>
      </c>
      <c r="G1" s="6" t="s">
        <v>38</v>
      </c>
      <c r="H1" s="6" t="s">
        <v>20</v>
      </c>
      <c r="I1" s="6" t="s">
        <v>21</v>
      </c>
      <c r="J1" s="6" t="s">
        <v>6</v>
      </c>
      <c r="K1" s="6" t="s">
        <v>3</v>
      </c>
    </row>
    <row r="2" spans="1:11" x14ac:dyDescent="0.25">
      <c r="A2" s="1">
        <v>44807</v>
      </c>
      <c r="B2" s="2" t="s">
        <v>108</v>
      </c>
      <c r="C2" s="14">
        <v>1.91</v>
      </c>
      <c r="D2" s="9">
        <v>21</v>
      </c>
      <c r="E2" s="3" t="s">
        <v>13</v>
      </c>
      <c r="F2" s="13" t="s">
        <v>95</v>
      </c>
      <c r="G2" s="30"/>
      <c r="H2" s="36">
        <f>C2*D$30</f>
        <v>37852.609199999999</v>
      </c>
      <c r="I2" s="11">
        <f>H2-D$30</f>
        <v>18034.4892</v>
      </c>
      <c r="J2" s="12" t="s">
        <v>76</v>
      </c>
      <c r="K2" s="2" t="s">
        <v>9</v>
      </c>
    </row>
    <row r="3" spans="1:11" x14ac:dyDescent="0.25">
      <c r="A3" s="1">
        <v>44811</v>
      </c>
      <c r="B3" s="2" t="s">
        <v>109</v>
      </c>
      <c r="C3" s="14">
        <v>1.95</v>
      </c>
      <c r="D3" s="9">
        <v>24</v>
      </c>
      <c r="E3" s="3" t="s">
        <v>13</v>
      </c>
      <c r="F3" s="10" t="s">
        <v>95</v>
      </c>
      <c r="G3" s="10"/>
      <c r="H3" s="36">
        <v>0</v>
      </c>
      <c r="I3" s="11">
        <f t="shared" ref="I3:I5" si="0">H3-D$30</f>
        <v>-19818.12</v>
      </c>
      <c r="J3" s="12" t="s">
        <v>40</v>
      </c>
      <c r="K3" s="2" t="s">
        <v>68</v>
      </c>
    </row>
    <row r="4" spans="1:11" x14ac:dyDescent="0.25">
      <c r="A4" s="1">
        <v>44814</v>
      </c>
      <c r="B4" s="2" t="s">
        <v>110</v>
      </c>
      <c r="C4" s="14">
        <v>1.9</v>
      </c>
      <c r="D4" s="9">
        <v>22</v>
      </c>
      <c r="E4" s="3" t="s">
        <v>7</v>
      </c>
      <c r="F4" s="13" t="s">
        <v>95</v>
      </c>
      <c r="G4" s="13"/>
      <c r="H4" s="36">
        <f t="shared" ref="H4:H5" si="1">C4*D$30</f>
        <v>37654.428</v>
      </c>
      <c r="I4" s="11">
        <f t="shared" si="0"/>
        <v>17836.308000000001</v>
      </c>
      <c r="J4" s="12" t="s">
        <v>113</v>
      </c>
      <c r="K4" s="2" t="s">
        <v>68</v>
      </c>
    </row>
    <row r="5" spans="1:11" x14ac:dyDescent="0.25">
      <c r="A5" s="1">
        <v>44834</v>
      </c>
      <c r="B5" s="2" t="s">
        <v>111</v>
      </c>
      <c r="C5" s="14">
        <v>2</v>
      </c>
      <c r="D5" s="3">
        <v>18</v>
      </c>
      <c r="E5" s="3" t="s">
        <v>13</v>
      </c>
      <c r="F5" s="23" t="s">
        <v>44</v>
      </c>
      <c r="G5" s="3"/>
      <c r="H5" s="36">
        <f t="shared" si="1"/>
        <v>39636.239999999998</v>
      </c>
      <c r="I5" s="11">
        <f t="shared" si="0"/>
        <v>19818.12</v>
      </c>
      <c r="J5" s="3" t="s">
        <v>12</v>
      </c>
      <c r="K5" s="2" t="s">
        <v>99</v>
      </c>
    </row>
    <row r="6" spans="1:11" x14ac:dyDescent="0.25">
      <c r="A6" s="1"/>
      <c r="B6" s="2"/>
      <c r="C6" s="14"/>
      <c r="D6" s="3"/>
      <c r="E6" s="3"/>
      <c r="F6" s="23"/>
      <c r="G6" s="3"/>
      <c r="H6" s="36"/>
      <c r="I6" s="11"/>
      <c r="J6" s="3"/>
      <c r="K6" s="2"/>
    </row>
    <row r="7" spans="1:11" x14ac:dyDescent="0.25">
      <c r="A7" s="1"/>
      <c r="B7" s="2"/>
      <c r="C7" s="14"/>
      <c r="D7" s="3"/>
      <c r="E7" s="3"/>
      <c r="F7" s="23"/>
      <c r="G7" s="3"/>
      <c r="H7" s="36"/>
      <c r="I7" s="11"/>
      <c r="J7" s="3"/>
      <c r="K7" s="2"/>
    </row>
    <row r="8" spans="1:11" x14ac:dyDescent="0.25">
      <c r="A8" s="1"/>
      <c r="B8" s="2"/>
      <c r="C8" s="14"/>
      <c r="D8" s="3"/>
      <c r="E8" s="3"/>
      <c r="F8" s="20"/>
      <c r="G8" s="3"/>
      <c r="H8" s="36"/>
      <c r="I8" s="11"/>
      <c r="J8" s="3"/>
      <c r="K8" s="2"/>
    </row>
    <row r="9" spans="1:11" x14ac:dyDescent="0.25">
      <c r="A9" s="1"/>
      <c r="B9" s="2"/>
      <c r="C9" s="14"/>
      <c r="D9" s="3"/>
      <c r="E9" s="3"/>
      <c r="F9" s="35"/>
      <c r="G9" s="3"/>
      <c r="H9" s="36"/>
      <c r="I9" s="11"/>
      <c r="J9" s="3"/>
      <c r="K9" s="38"/>
    </row>
    <row r="10" spans="1:11" x14ac:dyDescent="0.25">
      <c r="A10" s="1"/>
      <c r="B10" s="2"/>
      <c r="C10" s="14"/>
      <c r="D10" s="3"/>
      <c r="E10" s="3"/>
      <c r="F10" s="12"/>
      <c r="G10" s="3"/>
      <c r="H10" s="3"/>
      <c r="I10" s="3"/>
      <c r="J10" s="3"/>
      <c r="K10" s="2"/>
    </row>
    <row r="11" spans="1:11" x14ac:dyDescent="0.25">
      <c r="A11" s="1"/>
      <c r="B11" s="2"/>
      <c r="C11" s="14"/>
      <c r="D11" s="3"/>
      <c r="E11" s="3"/>
      <c r="F11" s="12"/>
      <c r="G11" s="3"/>
      <c r="H11" s="3"/>
      <c r="I11" s="3"/>
      <c r="J11" s="3"/>
      <c r="K11" s="2"/>
    </row>
    <row r="12" spans="1:11" x14ac:dyDescent="0.25">
      <c r="A12" s="1"/>
      <c r="B12" s="2"/>
      <c r="C12" s="14"/>
      <c r="D12" s="3"/>
      <c r="E12" s="3"/>
      <c r="F12" s="12"/>
      <c r="G12" s="3"/>
      <c r="H12" s="3"/>
      <c r="I12" s="3"/>
      <c r="J12" s="3"/>
      <c r="K12" s="2"/>
    </row>
    <row r="13" spans="1:11" x14ac:dyDescent="0.25">
      <c r="A13" s="1"/>
      <c r="B13" s="2"/>
      <c r="C13" s="14"/>
      <c r="D13" s="3"/>
      <c r="E13" s="3"/>
      <c r="F13" s="12"/>
      <c r="G13" s="3"/>
      <c r="H13" s="3"/>
      <c r="I13" s="3"/>
      <c r="J13" s="3"/>
      <c r="K13" s="2"/>
    </row>
    <row r="14" spans="1:11" x14ac:dyDescent="0.25">
      <c r="A14" s="1"/>
      <c r="B14" s="2"/>
      <c r="C14" s="14"/>
      <c r="D14" s="3"/>
      <c r="E14" s="3"/>
      <c r="F14" s="12"/>
      <c r="G14" s="3"/>
      <c r="H14" s="3"/>
      <c r="I14" s="3"/>
      <c r="J14" s="3"/>
      <c r="K14" s="2"/>
    </row>
    <row r="15" spans="1:11" x14ac:dyDescent="0.25">
      <c r="A15" s="1"/>
      <c r="B15" s="2"/>
      <c r="C15" s="14"/>
      <c r="D15" s="3"/>
      <c r="E15" s="3"/>
      <c r="F15" s="12"/>
      <c r="G15" s="3"/>
      <c r="H15" s="3"/>
      <c r="I15" s="3"/>
      <c r="J15" s="3"/>
      <c r="K15" s="2"/>
    </row>
    <row r="16" spans="1:11" x14ac:dyDescent="0.25">
      <c r="A16" s="1"/>
      <c r="B16" s="2"/>
      <c r="C16" s="14"/>
      <c r="D16" s="3"/>
      <c r="E16" s="3"/>
      <c r="F16" s="12"/>
      <c r="G16" s="3"/>
      <c r="H16" s="3"/>
      <c r="I16" s="3"/>
      <c r="J16" s="3"/>
      <c r="K16" s="2"/>
    </row>
    <row r="17" spans="1:11" x14ac:dyDescent="0.25">
      <c r="A17" s="3"/>
      <c r="B17" s="3"/>
      <c r="C17" s="14"/>
      <c r="D17" s="3"/>
      <c r="E17" s="3"/>
      <c r="F17" s="12"/>
      <c r="G17" s="3"/>
      <c r="H17" s="3"/>
      <c r="I17" s="3"/>
      <c r="J17" s="3"/>
      <c r="K17" s="3"/>
    </row>
    <row r="18" spans="1:11" x14ac:dyDescent="0.25">
      <c r="A18" s="3"/>
      <c r="B18" s="3"/>
      <c r="C18" s="3"/>
      <c r="D18" s="3"/>
      <c r="E18" s="3"/>
      <c r="F18" s="12"/>
      <c r="G18" s="3"/>
      <c r="H18" s="3"/>
      <c r="I18" s="3"/>
      <c r="J18" s="3"/>
      <c r="K18" s="3"/>
    </row>
    <row r="19" spans="1:11" x14ac:dyDescent="0.25">
      <c r="A19" s="3"/>
      <c r="B19" s="3" t="s">
        <v>22</v>
      </c>
      <c r="C19" s="3"/>
      <c r="D19" s="3">
        <f>COUNT(D2:D9)</f>
        <v>4</v>
      </c>
      <c r="E19" s="5"/>
      <c r="F19" s="31"/>
      <c r="G19" s="5"/>
      <c r="H19" s="5"/>
      <c r="I19" s="5"/>
      <c r="J19" s="3"/>
      <c r="K19" s="3"/>
    </row>
    <row r="20" spans="1:11" x14ac:dyDescent="0.25">
      <c r="A20" s="3"/>
      <c r="B20" s="3" t="s">
        <v>25</v>
      </c>
      <c r="C20" s="3"/>
      <c r="D20" s="20">
        <v>1</v>
      </c>
      <c r="E20" s="5"/>
      <c r="F20" s="32"/>
      <c r="G20" s="33"/>
      <c r="H20" s="33"/>
      <c r="I20" s="5"/>
      <c r="J20" s="3"/>
      <c r="K20" s="3"/>
    </row>
    <row r="21" spans="1:11" x14ac:dyDescent="0.25">
      <c r="A21" s="3"/>
      <c r="B21" s="3" t="s">
        <v>26</v>
      </c>
      <c r="C21" s="3"/>
      <c r="D21" s="23">
        <f>D19-D20</f>
        <v>3</v>
      </c>
      <c r="E21" s="5"/>
      <c r="F21" s="32"/>
      <c r="G21" s="33"/>
      <c r="H21" s="33"/>
      <c r="I21" s="5"/>
      <c r="J21" s="3"/>
      <c r="K21" s="3"/>
    </row>
    <row r="22" spans="1:11" x14ac:dyDescent="0.25">
      <c r="A22" s="3"/>
      <c r="B22" s="3" t="s">
        <v>27</v>
      </c>
      <c r="C22" s="3"/>
      <c r="D22" s="3">
        <f>D21/D19*100</f>
        <v>75</v>
      </c>
      <c r="E22" s="5"/>
      <c r="F22" s="32"/>
      <c r="G22" s="33"/>
      <c r="H22" s="33"/>
      <c r="I22" s="5"/>
      <c r="J22" s="3"/>
      <c r="K22" s="3"/>
    </row>
    <row r="23" spans="1:11" x14ac:dyDescent="0.25">
      <c r="A23" s="3"/>
      <c r="B23" s="3" t="s">
        <v>28</v>
      </c>
      <c r="C23" s="3"/>
      <c r="D23" s="3">
        <f>1/D24*100</f>
        <v>51.546391752577328</v>
      </c>
      <c r="E23" s="5"/>
      <c r="F23" s="32"/>
      <c r="G23" s="33"/>
      <c r="H23" s="33"/>
      <c r="I23" s="5"/>
      <c r="J23" s="3"/>
      <c r="K23" s="3"/>
    </row>
    <row r="24" spans="1:11" x14ac:dyDescent="0.25">
      <c r="A24" s="3"/>
      <c r="B24" s="3" t="s">
        <v>29</v>
      </c>
      <c r="C24" s="3"/>
      <c r="D24" s="3">
        <f>SUM(C2:C9)/COUNT(D2:D9)</f>
        <v>1.94</v>
      </c>
      <c r="E24" s="5"/>
      <c r="F24" s="32"/>
      <c r="G24" s="33"/>
      <c r="H24" s="33"/>
      <c r="I24" s="5"/>
      <c r="J24" s="3"/>
      <c r="K24" s="3"/>
    </row>
    <row r="25" spans="1:11" x14ac:dyDescent="0.25">
      <c r="A25" s="3"/>
      <c r="B25" s="3" t="s">
        <v>30</v>
      </c>
      <c r="C25" s="3"/>
      <c r="D25" s="23">
        <f>D22-D23</f>
        <v>23.453608247422672</v>
      </c>
      <c r="E25" s="5"/>
      <c r="F25" s="32"/>
      <c r="G25" s="33"/>
      <c r="H25" s="33"/>
      <c r="I25" s="5"/>
      <c r="J25" s="3"/>
      <c r="K25" s="3"/>
    </row>
    <row r="26" spans="1:11" x14ac:dyDescent="0.25">
      <c r="A26" s="3"/>
      <c r="B26" s="3" t="s">
        <v>31</v>
      </c>
      <c r="C26" s="3"/>
      <c r="D26" s="23">
        <f>D33/1</f>
        <v>7.24</v>
      </c>
      <c r="E26" s="5"/>
      <c r="F26" s="32"/>
      <c r="G26" s="33"/>
      <c r="H26" s="33"/>
      <c r="I26" s="5"/>
      <c r="J26" s="3"/>
      <c r="K26" s="3"/>
    </row>
    <row r="27" spans="1:11" x14ac:dyDescent="0.25">
      <c r="A27" s="3"/>
      <c r="B27" s="3"/>
      <c r="C27" s="3"/>
      <c r="D27" s="23"/>
      <c r="E27" s="5"/>
      <c r="F27" s="32"/>
      <c r="G27" s="33"/>
      <c r="H27" s="33"/>
      <c r="I27" s="5"/>
      <c r="J27" s="3"/>
      <c r="K27" s="3"/>
    </row>
    <row r="28" spans="1:11" ht="18.75" x14ac:dyDescent="0.3">
      <c r="A28" s="3"/>
      <c r="B28" s="3" t="s">
        <v>32</v>
      </c>
      <c r="C28" s="3"/>
      <c r="D28" s="24">
        <v>495453</v>
      </c>
      <c r="E28" s="5"/>
      <c r="F28" s="32"/>
      <c r="G28" s="33"/>
      <c r="H28" s="33"/>
      <c r="I28" s="5"/>
      <c r="J28" s="3"/>
      <c r="K28" s="3"/>
    </row>
    <row r="29" spans="1:11" x14ac:dyDescent="0.25">
      <c r="A29" s="3"/>
      <c r="B29" s="3" t="s">
        <v>33</v>
      </c>
      <c r="C29" s="3"/>
      <c r="D29" s="11">
        <f>D28/100</f>
        <v>4954.53</v>
      </c>
      <c r="E29" s="5"/>
      <c r="F29" s="32"/>
      <c r="G29" s="33"/>
      <c r="H29" s="33"/>
      <c r="I29" s="5"/>
      <c r="J29" s="3"/>
      <c r="K29" s="3"/>
    </row>
    <row r="30" spans="1:11" x14ac:dyDescent="0.25">
      <c r="A30" s="3"/>
      <c r="B30" s="3" t="s">
        <v>97</v>
      </c>
      <c r="C30" s="3"/>
      <c r="D30" s="11">
        <f>D29*4</f>
        <v>19818.12</v>
      </c>
      <c r="E30" s="5"/>
      <c r="F30" s="32"/>
      <c r="G30" s="33"/>
      <c r="H30" s="33"/>
      <c r="I30" s="5"/>
      <c r="J30" s="3"/>
      <c r="K30" s="3"/>
    </row>
    <row r="31" spans="1:11" x14ac:dyDescent="0.25">
      <c r="A31" s="3"/>
      <c r="B31" s="3" t="s">
        <v>35</v>
      </c>
      <c r="C31" s="3"/>
      <c r="D31" s="25">
        <f>D29*7</f>
        <v>34681.71</v>
      </c>
      <c r="E31" s="5"/>
      <c r="F31" s="32"/>
      <c r="G31" s="33"/>
      <c r="H31" s="33"/>
      <c r="I31" s="5"/>
      <c r="J31" s="3"/>
      <c r="K31" s="3"/>
    </row>
    <row r="32" spans="1:11" x14ac:dyDescent="0.25">
      <c r="A32" s="3"/>
      <c r="B32" s="3" t="s">
        <v>36</v>
      </c>
      <c r="C32" s="3"/>
      <c r="D32" s="11">
        <f>SUM(I2:I9)</f>
        <v>35870.797200000001</v>
      </c>
      <c r="E32" s="5"/>
      <c r="F32" s="32"/>
      <c r="G32" s="33"/>
      <c r="H32" s="33"/>
      <c r="I32" s="5"/>
      <c r="J32" s="3"/>
      <c r="K32" s="3"/>
    </row>
    <row r="33" spans="1:11" x14ac:dyDescent="0.25">
      <c r="A33" s="3"/>
      <c r="B33" s="26" t="s">
        <v>37</v>
      </c>
      <c r="C33" s="3"/>
      <c r="D33" s="3">
        <f>D32/D28*100</f>
        <v>7.24</v>
      </c>
      <c r="E33" s="5"/>
      <c r="F33" s="32"/>
      <c r="G33" s="33"/>
      <c r="H33" s="33"/>
      <c r="I33" s="5"/>
      <c r="J33" s="3"/>
      <c r="K33" s="3"/>
    </row>
    <row r="34" spans="1:11" x14ac:dyDescent="0.25">
      <c r="A34" s="3"/>
      <c r="B34" s="3"/>
      <c r="C34" s="3"/>
      <c r="D34" s="11"/>
      <c r="E34" s="5"/>
      <c r="F34" s="32"/>
      <c r="G34" s="33"/>
      <c r="H34" s="33"/>
      <c r="I34" s="5"/>
      <c r="J34" s="3"/>
      <c r="K34" s="3"/>
    </row>
  </sheetData>
  <conditionalFormatting sqref="F20:G34">
    <cfRule type="cellIs" dxfId="14" priority="3" operator="greaterThan">
      <formula>0</formula>
    </cfRule>
    <cfRule type="cellIs" dxfId="13" priority="4" operator="lessThan">
      <formula>-240.63</formula>
    </cfRule>
    <cfRule type="cellIs" dxfId="12" priority="5" operator="greaterThan">
      <formula>0</formula>
    </cfRule>
  </conditionalFormatting>
  <conditionalFormatting sqref="I2:I9">
    <cfRule type="cellIs" dxfId="11" priority="1" operator="lessThan">
      <formula>0</formula>
    </cfRule>
    <cfRule type="cellIs" dxfId="1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</vt:lpstr>
      <vt:lpstr>fevereiroInvest</vt:lpstr>
      <vt:lpstr>marcoInvest</vt:lpstr>
      <vt:lpstr>abrilInvest</vt:lpstr>
      <vt:lpstr>maioInvest</vt:lpstr>
      <vt:lpstr>juhoInvest</vt:lpstr>
      <vt:lpstr>julhoInvest</vt:lpstr>
      <vt:lpstr>angostoInvest</vt:lpstr>
      <vt:lpstr>setembroInvest</vt:lpstr>
      <vt:lpstr>outubroInvest</vt:lpstr>
      <vt:lpstr>novembroInvest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2023-05-31T18:05:07Z</dcterms:modified>
</cp:coreProperties>
</file>