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leagues" sheetId="6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J4" i="5" l="1"/>
  <c r="I3" i="5"/>
  <c r="I5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E5" i="6" l="1"/>
  <c r="F5" i="6" s="1"/>
  <c r="E6" i="6"/>
  <c r="F6" i="6" s="1"/>
  <c r="E8" i="6"/>
  <c r="F8" i="6" s="1"/>
  <c r="E9" i="6"/>
  <c r="F9" i="6" s="1"/>
  <c r="E10" i="6"/>
  <c r="F10" i="6" s="1"/>
  <c r="E12" i="6"/>
  <c r="F12" i="6" s="1"/>
  <c r="E13" i="6"/>
  <c r="F13" i="6" s="1"/>
  <c r="E14" i="6"/>
  <c r="F14" i="6" s="1"/>
  <c r="E15" i="6"/>
  <c r="F15" i="6" s="1"/>
  <c r="E16" i="6"/>
  <c r="F16" i="6" s="1"/>
  <c r="C5" i="6"/>
  <c r="C6" i="6"/>
  <c r="C7" i="6"/>
  <c r="C8" i="6"/>
  <c r="C9" i="6"/>
  <c r="C10" i="6"/>
  <c r="C11" i="6"/>
  <c r="C12" i="6"/>
  <c r="C13" i="6"/>
  <c r="C14" i="6"/>
  <c r="C15" i="6"/>
  <c r="C16" i="6"/>
  <c r="B2" i="5" l="1"/>
  <c r="G2" i="5"/>
  <c r="I2" i="5" s="1"/>
  <c r="J2" i="5" s="1"/>
  <c r="M2" i="5" s="1"/>
  <c r="B3" i="5"/>
  <c r="G3" i="5"/>
  <c r="J3" i="5" s="1"/>
  <c r="B4" i="5"/>
  <c r="G4" i="5"/>
  <c r="I4" i="5" s="1"/>
  <c r="B5" i="5"/>
  <c r="J5" i="5"/>
  <c r="B6" i="5"/>
  <c r="G6" i="5"/>
  <c r="B7" i="5"/>
  <c r="G7" i="5"/>
  <c r="B8" i="5"/>
  <c r="G8" i="5"/>
  <c r="B9" i="5"/>
  <c r="G9" i="5"/>
  <c r="I9" i="5" s="1"/>
  <c r="J9" i="5" s="1"/>
  <c r="B10" i="5"/>
  <c r="G10" i="5"/>
  <c r="J10" i="5"/>
  <c r="B11" i="5"/>
  <c r="G11" i="5"/>
  <c r="J11" i="5" s="1"/>
  <c r="B12" i="5"/>
  <c r="G12" i="5"/>
  <c r="J12" i="5" s="1"/>
  <c r="B13" i="5"/>
  <c r="G13" i="5"/>
  <c r="J13" i="5" s="1"/>
  <c r="B14" i="5"/>
  <c r="G14" i="5"/>
  <c r="J14" i="5" s="1"/>
  <c r="I8" i="5" l="1"/>
  <c r="J8" i="5" s="1"/>
  <c r="I7" i="5"/>
  <c r="J7" i="5" s="1"/>
  <c r="E7" i="6" s="1"/>
  <c r="F7" i="6" s="1"/>
  <c r="I6" i="5"/>
  <c r="J6" i="5" s="1"/>
  <c r="E11" i="6" s="1"/>
  <c r="F11" i="6" s="1"/>
  <c r="M3" i="5"/>
  <c r="M4" i="5"/>
  <c r="M5" i="5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6"/>
  <c r="F4" i="6" s="1"/>
  <c r="C4" i="6"/>
  <c r="M6" i="5" l="1"/>
  <c r="M7" i="5" s="1"/>
  <c r="M8" i="5" s="1"/>
  <c r="M9" i="5" s="1"/>
  <c r="M10" i="5" s="1"/>
  <c r="M11" i="5" s="1"/>
  <c r="M12" i="5" s="1"/>
  <c r="M13" i="5" s="1"/>
  <c r="M14" i="5" s="1"/>
  <c r="J15" i="5"/>
  <c r="J16" i="5"/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5" i="5" l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3" i="5" l="1"/>
  <c r="Q32" i="5"/>
  <c r="Q31" i="5"/>
  <c r="Q35" i="5"/>
  <c r="Q36" i="5"/>
  <c r="Q34" i="5"/>
  <c r="L1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C21" i="5" l="1"/>
  <c r="C13" i="5"/>
  <c r="C6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C5" i="5"/>
  <c r="C10" i="5"/>
  <c r="C14" i="5"/>
  <c r="C9" i="5"/>
  <c r="C3" i="5"/>
  <c r="C12" i="5"/>
  <c r="C11" i="5"/>
  <c r="C7" i="5"/>
  <c r="C8" i="5"/>
  <c r="C4" i="5"/>
  <c r="C2" i="5"/>
  <c r="C67" i="5"/>
  <c r="C93" i="5"/>
  <c r="C81" i="5"/>
  <c r="C91" i="5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C25" i="5"/>
  <c r="C28" i="5"/>
  <c r="C48" i="5"/>
  <c r="C23" i="5"/>
  <c r="C97" i="5"/>
  <c r="C89" i="5"/>
  <c r="C69" i="5"/>
  <c r="C82" i="5"/>
  <c r="C46" i="5"/>
  <c r="C49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85" i="5"/>
  <c r="C86" i="5"/>
  <c r="C73" i="5"/>
  <c r="C68" i="5"/>
  <c r="C80" i="5"/>
  <c r="C98" i="5"/>
  <c r="C62" i="5"/>
  <c r="C39" i="5"/>
  <c r="C60" i="5"/>
  <c r="C27" i="5"/>
  <c r="C64" i="5"/>
  <c r="C17" i="5"/>
  <c r="C43" i="5"/>
  <c r="C16" i="5"/>
  <c r="C56" i="5"/>
  <c r="C63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32" i="5"/>
  <c r="C53" i="5"/>
  <c r="C37" i="5"/>
  <c r="C55" i="5"/>
  <c r="C41" i="5"/>
  <c r="C31" i="5"/>
  <c r="C24" i="5"/>
  <c r="B34" i="3"/>
  <c r="M15" i="5" l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L15" i="5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</calcChain>
</file>

<file path=xl/sharedStrings.xml><?xml version="1.0" encoding="utf-8"?>
<sst xmlns="http://schemas.openxmlformats.org/spreadsheetml/2006/main" count="105" uniqueCount="72">
  <si>
    <t>MONTH</t>
  </si>
  <si>
    <t>setembro</t>
  </si>
  <si>
    <t>outubro</t>
  </si>
  <si>
    <t>novembro</t>
  </si>
  <si>
    <t>dezembro</t>
  </si>
  <si>
    <t>DAY</t>
  </si>
  <si>
    <t>INVESTIMENTOS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</si>
  <si>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</si>
  <si>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</si>
  <si>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</si>
  <si>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</si>
  <si>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</si>
  <si>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</si>
  <si>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</si>
  <si>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</si>
  <si>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</si>
  <si>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</si>
  <si>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</si>
  <si>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</si>
  <si>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</si>
  <si>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</si>
  <si>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</si>
  <si>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</si>
  <si>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</si>
  <si>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</si>
  <si>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</si>
  <si>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</si>
  <si>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</si>
  <si>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</si>
  <si>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</si>
  <si>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</si>
  <si>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</si>
  <si>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</si>
  <si>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</si>
  <si>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</si>
  <si>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</si>
  <si>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</si>
  <si>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</si>
  <si>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</si>
  <si>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</si>
  <si>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</si>
  <si>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</si>
  <si>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LA LIGA</t>
  </si>
  <si>
    <t>LEAGUE PROFIT +</t>
  </si>
  <si>
    <t>TOTAL DE ENTRADA</t>
  </si>
  <si>
    <t>PROFIT/LOSS</t>
  </si>
  <si>
    <t>CHAMPIONSHIP</t>
  </si>
  <si>
    <t>LEAGUE TWO</t>
  </si>
  <si>
    <t>PREMIER LEAGUE</t>
  </si>
  <si>
    <t>LEAGUE ONE</t>
  </si>
  <si>
    <t>BUNDESLIGA</t>
  </si>
  <si>
    <t>ITALIA SERIE A</t>
  </si>
  <si>
    <t>CHAMPION LEAGUE</t>
  </si>
  <si>
    <t>FRANCE LIGUE 2</t>
  </si>
  <si>
    <t>FRANCE LIGUE 1</t>
  </si>
  <si>
    <t>live</t>
  </si>
  <si>
    <t>BRAZIL SERIE A</t>
  </si>
  <si>
    <t>USA MLS</t>
  </si>
  <si>
    <t>USA CHAMPIONSHIP</t>
  </si>
  <si>
    <t>VENEZIA vs CATANZARO</t>
  </si>
  <si>
    <t>italia serie b</t>
  </si>
  <si>
    <t>BOCHUM vs FC KOLN</t>
  </si>
  <si>
    <t>SOUTHAMPTON vs WEST BROM</t>
  </si>
  <si>
    <t>bundesliga</t>
  </si>
  <si>
    <t>championship</t>
  </si>
  <si>
    <t>italia serie c</t>
  </si>
  <si>
    <t>over 2,5</t>
  </si>
  <si>
    <t>under 2,5</t>
  </si>
  <si>
    <t>MARKET</t>
  </si>
  <si>
    <t>DERBY COUNTY vs BARNSLEY</t>
  </si>
  <si>
    <t>V. FRANCAVILLA vs CASERTANA</t>
  </si>
  <si>
    <t>league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</si>
</sst>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164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4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 vertical="center"/>
    </xf>
    <xf numFmtId="165" fontId="9" fillId="8" borderId="3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10" borderId="31" xfId="0" applyFont="1" applyFill="1" applyBorder="1" applyAlignment="1">
      <alignment horizontal="center" vertical="center"/>
    </xf>
    <xf numFmtId="169" fontId="11" fillId="11" borderId="31" xfId="0" applyNumberFormat="1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66" fontId="0" fillId="9" borderId="0" xfId="1" applyNumberFormat="1" applyFont="1" applyFill="1" applyAlignment="1">
      <alignment horizontal="center"/>
    </xf>
    <xf numFmtId="44" fontId="0" fillId="0" borderId="0" xfId="2" applyFont="1"/>
    <xf numFmtId="0" fontId="0" fillId="0" borderId="3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8" fontId="5" fillId="6" borderId="5" xfId="0" applyNumberFormat="1" applyFont="1" applyFill="1" applyBorder="1" applyAlignment="1">
      <alignment horizontal="center" vertical="center"/>
    </xf>
    <xf numFmtId="168" fontId="5" fillId="6" borderId="6" xfId="0" applyNumberFormat="1" applyFont="1" applyFill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26" xfId="0" applyNumberFormat="1" applyFont="1" applyFill="1" applyBorder="1" applyAlignment="1">
      <alignment horizontal="center" vertical="center"/>
    </xf>
    <xf numFmtId="168" fontId="5" fillId="6" borderId="0" xfId="0" applyNumberFormat="1" applyFont="1" applyFill="1" applyBorder="1" applyAlignment="1">
      <alignment horizontal="center" vertical="center"/>
    </xf>
    <xf numFmtId="168" fontId="5" fillId="6" borderId="27" xfId="0" applyNumberFormat="1" applyFont="1" applyFill="1" applyBorder="1" applyAlignment="1">
      <alignment horizontal="center" vertical="center"/>
    </xf>
    <xf numFmtId="168" fontId="5" fillId="6" borderId="20" xfId="0" applyNumberFormat="1" applyFont="1" applyFill="1" applyBorder="1" applyAlignment="1">
      <alignment horizontal="center" vertical="center"/>
    </xf>
    <xf numFmtId="168" fontId="5" fillId="6" borderId="21" xfId="0" applyNumberFormat="1" applyFont="1" applyFill="1" applyBorder="1" applyAlignment="1">
      <alignment horizontal="center" vertical="center"/>
    </xf>
    <xf numFmtId="168" fontId="5" fillId="6" borderId="22" xfId="0" applyNumberFormat="1" applyFont="1" applyFill="1" applyBorder="1" applyAlignment="1">
      <alignment horizontal="center" vertical="center"/>
    </xf>
    <xf numFmtId="10" fontId="5" fillId="6" borderId="5" xfId="0" applyNumberFormat="1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6" borderId="7" xfId="0" applyNumberFormat="1" applyFont="1" applyFill="1" applyBorder="1" applyAlignment="1">
      <alignment horizontal="center" vertical="center"/>
    </xf>
    <xf numFmtId="10" fontId="5" fillId="6" borderId="8" xfId="0" applyNumberFormat="1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8" fontId="5" fillId="6" borderId="14" xfId="0" applyNumberFormat="1" applyFont="1" applyFill="1" applyBorder="1" applyAlignment="1">
      <alignment horizontal="center" vertical="center"/>
    </xf>
    <xf numFmtId="168" fontId="5" fillId="6" borderId="18" xfId="0" applyNumberFormat="1" applyFont="1" applyFill="1" applyBorder="1" applyAlignment="1">
      <alignment horizontal="center" vertical="center"/>
    </xf>
    <xf numFmtId="168" fontId="5" fillId="6" borderId="13" xfId="0" applyNumberFormat="1" applyFont="1" applyFill="1" applyBorder="1" applyAlignment="1">
      <alignment horizontal="center" vertical="center"/>
    </xf>
    <xf numFmtId="168" fontId="5" fillId="6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00%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9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56"/>
      <tableStyleElement type="secondRowStripe" dxfId="55"/>
    </tableStyle>
    <tableStyle name="Equipes-style 2" pivot="0" count="2">
      <tableStyleElement type="firstRowStripe" dxfId="54"/>
      <tableStyleElement type="secondRowStripe" dxfId="53"/>
    </tableStyle>
    <tableStyle name="Equipes-style 3" pivot="0" count="2">
      <tableStyleElement type="firstRowStripe" dxfId="52"/>
      <tableStyleElement type="secondRowStripe" dxfId="51"/>
    </tableStyle>
    <tableStyle name="Equipes-style 4" pivot="0" count="2">
      <tableStyleElement type="firstRowStripe" dxfId="50"/>
      <tableStyleElement type="secondRowStripe" dxfId="49"/>
    </tableStyle>
    <tableStyle name="Equipes-style 7" pivot="0" count="2">
      <tableStyleElement type="firstRowStripe" dxfId="48"/>
      <tableStyleElement type="secondRowStripe" dxfId="47"/>
    </tableStyle>
  </tableStyles>
  <colors>
    <mruColors>
      <color rgb="FF050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231800"/>
        <c:axId val="263950624"/>
      </c:barChart>
      <c:catAx>
        <c:axId val="26323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50624"/>
        <c:crosses val="autoZero"/>
        <c:auto val="1"/>
        <c:lblAlgn val="ctr"/>
        <c:lblOffset val="100"/>
        <c:noMultiLvlLbl val="0"/>
      </c:catAx>
      <c:valAx>
        <c:axId val="263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23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36640"/>
        <c:axId val="264037024"/>
      </c:scatterChart>
      <c:valAx>
        <c:axId val="26403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037024"/>
        <c:crosses val="autoZero"/>
        <c:crossBetween val="midCat"/>
      </c:valAx>
      <c:valAx>
        <c:axId val="2640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0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10536"/>
        <c:axId val="263710920"/>
      </c:barChart>
      <c:catAx>
        <c:axId val="2637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10920"/>
        <c:crosses val="autoZero"/>
        <c:auto val="1"/>
        <c:lblAlgn val="ctr"/>
        <c:lblOffset val="100"/>
        <c:noMultiLvlLbl val="0"/>
      </c:catAx>
      <c:valAx>
        <c:axId val="2637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41328"/>
        <c:axId val="262486072"/>
      </c:scatterChart>
      <c:valAx>
        <c:axId val="2637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86072"/>
        <c:crosses val="autoZero"/>
        <c:crossBetween val="midCat"/>
      </c:valAx>
      <c:valAx>
        <c:axId val="2624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12" displayName="Table_23512" ref="C10:F10" headerRowCount="0" headerRowDxfId="44" dataDxfId="43" totalsRowDxfId="42">
  <tableColumns count="4">
    <tableColumn id="1" name="Column1" dataDxfId="41">
      <calculatedColumnFormula>COUNTIF(InvestmentSport!K:K,D10)</calculatedColumnFormula>
    </tableColumn>
    <tableColumn id="2" name="Column2" dataDxfId="40"/>
    <tableColumn id="3" name="Column3" dataDxfId="39">
      <calculatedColumnFormula>SUMIF(InvestmentSport!K:K,D10,InvestmentSport!J:J)</calculatedColumnFormula>
    </tableColumn>
    <tableColumn id="4" name="Column4" dataDxfId="38" dataCellStyle="Percent">
      <calculatedColumnFormula>E10/painel!B$17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13" displayName="Table_33613" ref="C11:F11" headerRowCount="0" headerRowDxfId="37" dataDxfId="36" totalsRowDxfId="35">
  <tableColumns count="4">
    <tableColumn id="1" name="Column1" dataDxfId="34">
      <calculatedColumnFormula>COUNTIF(InvestmentSport!K:K,D11)</calculatedColumnFormula>
    </tableColumn>
    <tableColumn id="2" name="Column2" dataDxfId="33"/>
    <tableColumn id="3" name="Column3" dataDxfId="32">
      <calculatedColumnFormula>SUMIF(InvestmentSport!K:K,D11,InvestmentSport!J:J)</calculatedColumnFormula>
    </tableColumn>
    <tableColumn id="4" name="Column4" dataDxfId="31" dataCellStyle="Percent">
      <calculatedColumnFormula>E11/painel!B$17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14" displayName="Table_43714" ref="C12:F16" headerRowCount="0" headerRowDxfId="30" dataDxfId="29" totalsRowDxfId="28">
  <tableColumns count="4">
    <tableColumn id="1" name="Column1" dataDxfId="27">
      <calculatedColumnFormula>COUNTIF(InvestmentSport!K:K,D12)</calculatedColumnFormula>
    </tableColumn>
    <tableColumn id="2" name="Column2" dataDxfId="26"/>
    <tableColumn id="3" name="Column3" dataDxfId="25">
      <calculatedColumnFormula>SUMIF(InvestmentSport!K:K,D12,InvestmentSport!J:J)</calculatedColumnFormula>
    </tableColumn>
    <tableColumn id="4" name="Column4" dataDxfId="24" dataCellStyle="Percent">
      <calculatedColumnFormula>E12/painel!B$17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workbookViewId="0">
      <selection activeCell="F4" sqref="F4:F16"/>
    </sheetView>
  </sheetViews>
  <sheetFormatPr defaultRowHeight="15" x14ac:dyDescent="0.25"/>
  <cols>
    <col min="1" max="1" width="13.42578125" bestFit="1" customWidth="1"/>
    <col min="3" max="3" width="18.42578125" bestFit="1" customWidth="1"/>
    <col min="4" max="4" width="32.42578125" bestFit="1" customWidth="1"/>
    <col min="5" max="5" width="13.7109375" bestFit="1" customWidth="1"/>
    <col min="6" max="6" width="9.7109375" customWidth="1"/>
  </cols>
  <sheetData>
    <row r="1" spans="3:6" ht="15.75" thickBot="1" x14ac:dyDescent="0.3"/>
    <row r="2" spans="3:6" ht="19.5" thickTop="1" thickBot="1" x14ac:dyDescent="0.3">
      <c r="C2" s="26" t="s">
        <v>43</v>
      </c>
      <c r="D2" s="27"/>
      <c r="E2" s="28"/>
      <c r="F2" s="1"/>
    </row>
    <row r="3" spans="3:6" ht="16.5" thickTop="1" thickBot="1" x14ac:dyDescent="0.3">
      <c r="C3" s="29" t="s">
        <v>44</v>
      </c>
      <c r="D3" s="29" t="s">
        <v>23</v>
      </c>
      <c r="E3" s="30" t="s">
        <v>45</v>
      </c>
      <c r="F3" s="31" t="s">
        <v>28</v>
      </c>
    </row>
    <row r="4" spans="3:6" ht="16.5" thickTop="1" thickBot="1" x14ac:dyDescent="0.3">
      <c r="C4" s="32">
        <f>COUNTIF(InvestmentSport!K:K,D4)</f>
        <v>0</v>
      </c>
      <c r="D4" s="34" t="s">
        <v>48</v>
      </c>
      <c r="E4" s="33">
        <f>SUMIF(InvestmentSport!K:K,D4,InvestmentSport!J:J)</f>
        <v>0</v>
      </c>
      <c r="F4" s="40">
        <f>E4/painel!B$17</f>
        <v>0</v>
      </c>
    </row>
    <row r="5" spans="3:6" ht="16.5" thickTop="1" thickBot="1" x14ac:dyDescent="0.3">
      <c r="C5" s="32">
        <f>COUNTIF(InvestmentSport!K:K,D5)</f>
        <v>1</v>
      </c>
      <c r="D5" s="34" t="s">
        <v>49</v>
      </c>
      <c r="E5" s="33">
        <f>SUMIF(InvestmentSport!K:K,D5,InvestmentSport!J:J)</f>
        <v>138.60000000000002</v>
      </c>
      <c r="F5" s="40">
        <f>E5/painel!B$17</f>
        <v>1.3860000000000003E-2</v>
      </c>
    </row>
    <row r="6" spans="3:6" ht="16.5" thickTop="1" thickBot="1" x14ac:dyDescent="0.3">
      <c r="C6" s="32">
        <f>COUNTIF(InvestmentSport!K:K,D6)</f>
        <v>0</v>
      </c>
      <c r="D6" s="34" t="s">
        <v>47</v>
      </c>
      <c r="E6" s="33">
        <f>SUMIF(InvestmentSport!K:K,D6,InvestmentSport!J:J)</f>
        <v>0</v>
      </c>
      <c r="F6" s="40">
        <f>E6/painel!B$17</f>
        <v>0</v>
      </c>
    </row>
    <row r="7" spans="3:6" ht="16.5" thickTop="1" thickBot="1" x14ac:dyDescent="0.3">
      <c r="C7" s="32">
        <f>COUNTIF(InvestmentSport!K:K,D7)</f>
        <v>1</v>
      </c>
      <c r="D7" s="34" t="s">
        <v>46</v>
      </c>
      <c r="E7" s="33">
        <f>SUMIF(InvestmentSport!K:K,D7,InvestmentSport!J:J)</f>
        <v>232.39999999999998</v>
      </c>
      <c r="F7" s="40">
        <f>E7/painel!B$17</f>
        <v>2.3239999999999997E-2</v>
      </c>
    </row>
    <row r="8" spans="3:6" ht="16.5" thickTop="1" thickBot="1" x14ac:dyDescent="0.3">
      <c r="C8" s="32">
        <f>COUNTIF(InvestmentSport!K:K,D8)</f>
        <v>0</v>
      </c>
      <c r="D8" s="35" t="s">
        <v>51</v>
      </c>
      <c r="E8" s="33">
        <f>SUMIF(InvestmentSport!K:K,D8,InvestmentSport!J:J)</f>
        <v>0</v>
      </c>
      <c r="F8" s="40">
        <f>E8/painel!B$17</f>
        <v>0</v>
      </c>
    </row>
    <row r="9" spans="3:6" ht="16.5" thickTop="1" thickBot="1" x14ac:dyDescent="0.3">
      <c r="C9" s="32">
        <f>COUNTIF(InvestmentSport!K:K,D9)</f>
        <v>0</v>
      </c>
      <c r="D9" s="36" t="s">
        <v>52</v>
      </c>
      <c r="E9" s="33">
        <f>SUMIF(InvestmentSport!K:K,D9,InvestmentSport!J:J)</f>
        <v>0</v>
      </c>
      <c r="F9" s="40">
        <f>E9/painel!B$17</f>
        <v>0</v>
      </c>
    </row>
    <row r="10" spans="3:6" ht="16.5" thickTop="1" thickBot="1" x14ac:dyDescent="0.3">
      <c r="C10" s="32">
        <f>COUNTIF(InvestmentSport!K:K,D10)</f>
        <v>0</v>
      </c>
      <c r="D10" s="38" t="s">
        <v>42</v>
      </c>
      <c r="E10" s="33">
        <f>SUMIF(InvestmentSport!K:K,D10,InvestmentSport!J:J)</f>
        <v>0</v>
      </c>
      <c r="F10" s="40">
        <f>E10/painel!B$17</f>
        <v>0</v>
      </c>
    </row>
    <row r="11" spans="3:6" ht="16.5" thickTop="1" thickBot="1" x14ac:dyDescent="0.3">
      <c r="C11" s="32">
        <f>COUNTIF(InvestmentSport!K:K,D11)</f>
        <v>1</v>
      </c>
      <c r="D11" s="37" t="s">
        <v>50</v>
      </c>
      <c r="E11" s="33">
        <f>SUMIF(InvestmentSport!K:K,D11,InvestmentSport!J:J)</f>
        <v>95.199999999999989</v>
      </c>
      <c r="F11" s="40">
        <f>E11/painel!B$17</f>
        <v>9.5199999999999989E-3</v>
      </c>
    </row>
    <row r="12" spans="3:6" ht="16.5" thickTop="1" thickBot="1" x14ac:dyDescent="0.3">
      <c r="C12" s="32">
        <f>COUNTIF(InvestmentSport!K:K,D12)</f>
        <v>0</v>
      </c>
      <c r="D12" s="39" t="s">
        <v>54</v>
      </c>
      <c r="E12" s="33">
        <f>SUMIF(InvestmentSport!K:K,D12,InvestmentSport!J:J)</f>
        <v>0</v>
      </c>
      <c r="F12" s="40">
        <f>E12/painel!B$17</f>
        <v>0</v>
      </c>
    </row>
    <row r="13" spans="3:6" ht="16.5" thickTop="1" thickBot="1" x14ac:dyDescent="0.3">
      <c r="C13" s="32">
        <f>COUNTIF(InvestmentSport!K:K,D13)</f>
        <v>0</v>
      </c>
      <c r="D13" s="39" t="s">
        <v>53</v>
      </c>
      <c r="E13" s="33">
        <f>SUMIF(InvestmentSport!K:K,D13,InvestmentSport!J:J)</f>
        <v>0</v>
      </c>
      <c r="F13" s="40">
        <f>E13/painel!B$17</f>
        <v>0</v>
      </c>
    </row>
    <row r="14" spans="3:6" ht="16.5" thickTop="1" thickBot="1" x14ac:dyDescent="0.3">
      <c r="C14" s="32">
        <f>COUNTIF(InvestmentSport!K:K,D14)</f>
        <v>0</v>
      </c>
      <c r="D14" s="42" t="s">
        <v>56</v>
      </c>
      <c r="E14" s="33">
        <f>SUMIF(InvestmentSport!K:K,D14,InvestmentSport!J:J)</f>
        <v>0</v>
      </c>
      <c r="F14" s="40">
        <f>E14/painel!B$17</f>
        <v>0</v>
      </c>
    </row>
    <row r="15" spans="3:6" ht="16.5" thickTop="1" thickBot="1" x14ac:dyDescent="0.3">
      <c r="C15" s="32">
        <f>COUNTIF(InvestmentSport!K:K,D15)</f>
        <v>0</v>
      </c>
      <c r="D15" s="42" t="s">
        <v>57</v>
      </c>
      <c r="E15" s="33">
        <f>SUMIF(InvestmentSport!K:K,D15,InvestmentSport!J:J)</f>
        <v>0</v>
      </c>
      <c r="F15" s="40">
        <f>E15/painel!B$17</f>
        <v>0</v>
      </c>
    </row>
    <row r="16" spans="3:6" ht="16.5" thickTop="1" thickBot="1" x14ac:dyDescent="0.3">
      <c r="C16" s="32">
        <f>COUNTIF(InvestmentSport!K:K,D16)</f>
        <v>0</v>
      </c>
      <c r="D16" s="42" t="s">
        <v>58</v>
      </c>
      <c r="E16" s="33">
        <f>SUMIF(InvestmentSport!K:K,D16,InvestmentSport!J:J)</f>
        <v>0</v>
      </c>
      <c r="F16" s="40">
        <f>E16/painel!B$17</f>
        <v>0</v>
      </c>
    </row>
    <row r="17" ht="15.75" thickTop="1" x14ac:dyDescent="0.25"/>
  </sheetData>
  <conditionalFormatting sqref="E4:E16">
    <cfRule type="cellIs" dxfId="46" priority="1" operator="greaterThan">
      <formula>0</formula>
    </cfRule>
    <cfRule type="cellIs" dxfId="45" priority="2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44" t="s">
        <v>25</v>
      </c>
      <c r="B1" s="44"/>
      <c r="C1" s="44"/>
    </row>
    <row r="2" spans="1:17" x14ac:dyDescent="0.25">
      <c r="A2" s="1" t="s">
        <v>0</v>
      </c>
      <c r="B2" s="1" t="s">
        <v>16</v>
      </c>
      <c r="C2" t="s">
        <v>17</v>
      </c>
    </row>
    <row r="3" spans="1:17" x14ac:dyDescent="0.25">
      <c r="A3" s="1" t="s">
        <v>1</v>
      </c>
      <c r="B3" s="13">
        <v>0</v>
      </c>
      <c r="C3" s="2">
        <v>0</v>
      </c>
    </row>
    <row r="4" spans="1:17" x14ac:dyDescent="0.25">
      <c r="A4" s="1" t="s">
        <v>2</v>
      </c>
      <c r="B4" s="13">
        <v>0</v>
      </c>
    </row>
    <row r="5" spans="1:17" x14ac:dyDescent="0.25">
      <c r="A5" s="1" t="s">
        <v>3</v>
      </c>
      <c r="B5" s="13">
        <v>0</v>
      </c>
    </row>
    <row r="6" spans="1:17" x14ac:dyDescent="0.25">
      <c r="A6" s="1" t="s">
        <v>4</v>
      </c>
      <c r="B6" s="13">
        <v>0</v>
      </c>
    </row>
    <row r="7" spans="1:17" x14ac:dyDescent="0.25">
      <c r="A7" s="1" t="s">
        <v>7</v>
      </c>
      <c r="B7" s="13">
        <v>0</v>
      </c>
    </row>
    <row r="8" spans="1:17" x14ac:dyDescent="0.25">
      <c r="A8" s="1" t="s">
        <v>8</v>
      </c>
      <c r="B8" s="13">
        <v>0</v>
      </c>
    </row>
    <row r="9" spans="1:17" x14ac:dyDescent="0.25">
      <c r="A9" s="1" t="s">
        <v>9</v>
      </c>
      <c r="B9" s="13">
        <v>0</v>
      </c>
    </row>
    <row r="10" spans="1:17" x14ac:dyDescent="0.25">
      <c r="A10" s="1" t="s">
        <v>10</v>
      </c>
      <c r="B10" s="13">
        <v>0</v>
      </c>
    </row>
    <row r="11" spans="1:17" x14ac:dyDescent="0.25">
      <c r="A11" s="1" t="s">
        <v>11</v>
      </c>
      <c r="B11" s="13">
        <v>0</v>
      </c>
    </row>
    <row r="12" spans="1:17" x14ac:dyDescent="0.25">
      <c r="A12" s="1" t="s">
        <v>12</v>
      </c>
      <c r="B12" s="13">
        <v>0</v>
      </c>
    </row>
    <row r="13" spans="1:17" x14ac:dyDescent="0.25">
      <c r="A13" s="1" t="s">
        <v>13</v>
      </c>
      <c r="B13" s="13">
        <v>0</v>
      </c>
    </row>
    <row r="14" spans="1:17" x14ac:dyDescent="0.25">
      <c r="A14" s="1" t="s">
        <v>14</v>
      </c>
      <c r="B14" s="13">
        <v>0</v>
      </c>
    </row>
    <row r="15" spans="1:17" ht="18.75" x14ac:dyDescent="0.3">
      <c r="A15" s="4" t="s">
        <v>15</v>
      </c>
      <c r="B15" s="5">
        <f>SUM(B3:B7)</f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43" t="s">
        <v>6</v>
      </c>
      <c r="B16" s="43"/>
      <c r="C16" s="43"/>
      <c r="D16" s="43"/>
      <c r="E16" s="43"/>
      <c r="F16" s="43"/>
      <c r="G16" s="43"/>
      <c r="H16" s="43"/>
      <c r="I16" s="43"/>
      <c r="J16" s="43"/>
      <c r="K16" s="3"/>
      <c r="L16" s="3"/>
      <c r="M16" s="3"/>
      <c r="N16" s="3"/>
      <c r="O16" s="3"/>
      <c r="P16" s="3"/>
      <c r="Q16" s="3"/>
    </row>
    <row r="17" spans="1:3" x14ac:dyDescent="0.25">
      <c r="A17" s="6" t="s">
        <v>1</v>
      </c>
      <c r="B17" s="2">
        <v>10000</v>
      </c>
      <c r="C17" s="7">
        <v>0</v>
      </c>
    </row>
    <row r="18" spans="1:3" x14ac:dyDescent="0.25">
      <c r="A18" s="6" t="s">
        <v>2</v>
      </c>
      <c r="B18" s="2">
        <f>B17+B3+(B17*C17)</f>
        <v>10000</v>
      </c>
      <c r="C18" s="7">
        <v>0</v>
      </c>
    </row>
    <row r="19" spans="1:3" x14ac:dyDescent="0.25">
      <c r="A19" s="6" t="s">
        <v>3</v>
      </c>
      <c r="B19" s="2">
        <f>B18+B4+(B18*C18)</f>
        <v>10000</v>
      </c>
      <c r="C19" s="7">
        <v>0</v>
      </c>
    </row>
    <row r="20" spans="1:3" x14ac:dyDescent="0.25">
      <c r="A20" s="6" t="s">
        <v>4</v>
      </c>
      <c r="B20" s="2">
        <f>B19+B5+(B19*C19)</f>
        <v>10000</v>
      </c>
      <c r="C20" s="7">
        <v>0</v>
      </c>
    </row>
    <row r="21" spans="1:3" x14ac:dyDescent="0.25">
      <c r="A21" s="6" t="s">
        <v>7</v>
      </c>
      <c r="B21" s="2">
        <f t="shared" ref="B21:B29" si="0">B20+B6+(B20*C20)</f>
        <v>10000</v>
      </c>
      <c r="C21" s="7">
        <v>0</v>
      </c>
    </row>
    <row r="22" spans="1:3" x14ac:dyDescent="0.25">
      <c r="A22" s="6" t="s">
        <v>8</v>
      </c>
      <c r="B22" s="2">
        <f t="shared" si="0"/>
        <v>10000</v>
      </c>
      <c r="C22" s="7">
        <v>0</v>
      </c>
    </row>
    <row r="23" spans="1:3" x14ac:dyDescent="0.25">
      <c r="A23" s="6" t="s">
        <v>9</v>
      </c>
      <c r="B23" s="2">
        <f t="shared" si="0"/>
        <v>10000</v>
      </c>
      <c r="C23" s="7">
        <v>0</v>
      </c>
    </row>
    <row r="24" spans="1:3" x14ac:dyDescent="0.25">
      <c r="A24" s="6" t="s">
        <v>10</v>
      </c>
      <c r="B24" s="2">
        <f t="shared" si="0"/>
        <v>10000</v>
      </c>
      <c r="C24" s="7">
        <v>0</v>
      </c>
    </row>
    <row r="25" spans="1:3" x14ac:dyDescent="0.25">
      <c r="A25" s="6" t="s">
        <v>11</v>
      </c>
      <c r="B25" s="2">
        <f t="shared" si="0"/>
        <v>10000</v>
      </c>
      <c r="C25" s="7">
        <v>0</v>
      </c>
    </row>
    <row r="26" spans="1:3" x14ac:dyDescent="0.25">
      <c r="A26" s="6" t="s">
        <v>12</v>
      </c>
      <c r="B26" s="2">
        <f t="shared" si="0"/>
        <v>10000</v>
      </c>
      <c r="C26" s="7">
        <v>0</v>
      </c>
    </row>
    <row r="27" spans="1:3" x14ac:dyDescent="0.25">
      <c r="A27" s="6" t="s">
        <v>13</v>
      </c>
      <c r="B27" s="2">
        <f t="shared" si="0"/>
        <v>10000</v>
      </c>
      <c r="C27" s="7">
        <v>0</v>
      </c>
    </row>
    <row r="28" spans="1:3" x14ac:dyDescent="0.25">
      <c r="A28" s="6" t="s">
        <v>14</v>
      </c>
      <c r="B28" s="2">
        <f t="shared" si="0"/>
        <v>10000</v>
      </c>
      <c r="C28" s="7">
        <v>0</v>
      </c>
    </row>
    <row r="29" spans="1:3" x14ac:dyDescent="0.25">
      <c r="A29" s="6" t="s">
        <v>1</v>
      </c>
      <c r="B29" s="2">
        <f t="shared" si="0"/>
        <v>10000</v>
      </c>
      <c r="C29" s="7">
        <v>0</v>
      </c>
    </row>
    <row r="30" spans="1:3" x14ac:dyDescent="0.25">
      <c r="A30" s="6" t="s">
        <v>2</v>
      </c>
      <c r="B30" s="2">
        <v>0</v>
      </c>
      <c r="C30" s="7">
        <v>0</v>
      </c>
    </row>
    <row r="31" spans="1:3" x14ac:dyDescent="0.25">
      <c r="A31" s="6" t="s">
        <v>3</v>
      </c>
      <c r="B31" s="2">
        <v>0</v>
      </c>
      <c r="C31" s="7">
        <v>0</v>
      </c>
    </row>
    <row r="32" spans="1:3" x14ac:dyDescent="0.25">
      <c r="A32" s="6" t="s">
        <v>4</v>
      </c>
      <c r="B32" s="2">
        <v>0</v>
      </c>
      <c r="C32" s="7">
        <v>0</v>
      </c>
    </row>
    <row r="33" spans="1:3" x14ac:dyDescent="0.25">
      <c r="A33" s="6" t="s">
        <v>7</v>
      </c>
      <c r="B33" s="2">
        <v>0</v>
      </c>
      <c r="C33" s="7">
        <v>0</v>
      </c>
    </row>
    <row r="34" spans="1:3" ht="18.75" x14ac:dyDescent="0.3">
      <c r="A34" s="8" t="s">
        <v>15</v>
      </c>
      <c r="B34" s="9">
        <f>B33</f>
        <v>0</v>
      </c>
      <c r="C34" s="10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G28" workbookViewId="0">
      <selection activeCell="Q34" sqref="Q34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4" customWidth="1"/>
    <col min="10" max="10" width="13" style="14" customWidth="1"/>
    <col min="11" max="11" width="16.42578125" style="1" customWidth="1"/>
    <col min="12" max="12" width="13.28515625" style="15" bestFit="1" customWidth="1"/>
    <col min="13" max="13" width="12.140625" style="41" bestFit="1" customWidth="1"/>
    <col min="14" max="14" width="11.7109375" style="1" customWidth="1"/>
    <col min="17" max="17" width="12" bestFit="1" customWidth="1"/>
  </cols>
  <sheetData>
    <row r="1" spans="1:17" x14ac:dyDescent="0.25">
      <c r="A1" s="1" t="s">
        <v>5</v>
      </c>
      <c r="B1" s="1" t="s">
        <v>26</v>
      </c>
      <c r="C1" s="1" t="s">
        <v>28</v>
      </c>
      <c r="D1" t="s">
        <v>27</v>
      </c>
      <c r="E1" s="1" t="s">
        <v>18</v>
      </c>
      <c r="F1" s="1" t="s">
        <v>19</v>
      </c>
      <c r="G1" s="1" t="s">
        <v>30</v>
      </c>
      <c r="H1" s="1" t="s">
        <v>20</v>
      </c>
      <c r="I1" s="14" t="s">
        <v>21</v>
      </c>
      <c r="J1" s="14" t="s">
        <v>22</v>
      </c>
      <c r="K1" s="1" t="s">
        <v>23</v>
      </c>
      <c r="L1" s="15">
        <f>painel!B19</f>
        <v>10000</v>
      </c>
      <c r="M1" s="41">
        <v>5152.2299999999996</v>
      </c>
      <c r="N1" s="1" t="s">
        <v>68</v>
      </c>
    </row>
    <row r="2" spans="1:17" x14ac:dyDescent="0.25">
      <c r="A2" s="11">
        <v>45226</v>
      </c>
      <c r="B2" s="14">
        <f>SUMIF(D$2:D$67,A2,J$2:J$67)</f>
        <v>0</v>
      </c>
      <c r="C2" s="16">
        <f t="shared" ref="C2:C33" si="0">B2/L$1</f>
        <v>0</v>
      </c>
      <c r="D2" s="11">
        <v>45239</v>
      </c>
      <c r="F2" s="1" t="s">
        <v>55</v>
      </c>
      <c r="G2" s="14">
        <f t="shared" ref="G2:G33" si="1">IFERROR(VLOOKUP(F2,N$29:Q$38,4,FALSE),0)</f>
        <v>250</v>
      </c>
      <c r="H2" s="17">
        <v>1.6</v>
      </c>
      <c r="I2" s="14">
        <f t="shared" ref="I2:I65" si="2">IFERROR(H2*G2, 0)</f>
        <v>400</v>
      </c>
      <c r="J2" s="14">
        <f t="shared" ref="J2:J16" si="3">IFERROR(I2-G2, 0)</f>
        <v>150</v>
      </c>
      <c r="L2" s="15">
        <f t="shared" ref="L2:L33" si="4">L1+J2</f>
        <v>10150</v>
      </c>
      <c r="M2" s="41">
        <f t="shared" ref="M2:M33" si="5">M1+J2</f>
        <v>5302.23</v>
      </c>
    </row>
    <row r="3" spans="1:17" x14ac:dyDescent="0.25">
      <c r="A3" s="11">
        <v>45227</v>
      </c>
      <c r="B3" s="14">
        <f t="shared" ref="B3:B14" si="6">SUMIF(D$2:D$67,A3,J$2:J$67)</f>
        <v>0</v>
      </c>
      <c r="C3" s="16">
        <f t="shared" si="0"/>
        <v>0</v>
      </c>
      <c r="D3" s="11">
        <v>45239</v>
      </c>
      <c r="F3" s="1" t="s">
        <v>55</v>
      </c>
      <c r="G3" s="14">
        <f t="shared" si="1"/>
        <v>250</v>
      </c>
      <c r="H3" s="17">
        <v>1.65</v>
      </c>
      <c r="I3" s="14">
        <f t="shared" si="2"/>
        <v>412.5</v>
      </c>
      <c r="J3" s="14">
        <f t="shared" si="3"/>
        <v>162.5</v>
      </c>
      <c r="L3" s="15">
        <f t="shared" si="4"/>
        <v>10312.5</v>
      </c>
      <c r="M3" s="41">
        <f t="shared" si="5"/>
        <v>5464.73</v>
      </c>
    </row>
    <row r="4" spans="1:17" x14ac:dyDescent="0.25">
      <c r="A4" s="11">
        <v>45228</v>
      </c>
      <c r="B4" s="14">
        <f t="shared" si="6"/>
        <v>0</v>
      </c>
      <c r="C4" s="16">
        <f t="shared" si="0"/>
        <v>0</v>
      </c>
      <c r="D4" s="11">
        <v>45239</v>
      </c>
      <c r="F4" s="1" t="s">
        <v>55</v>
      </c>
      <c r="G4" s="14">
        <f t="shared" si="1"/>
        <v>250</v>
      </c>
      <c r="H4" s="17"/>
      <c r="I4" s="14">
        <f t="shared" si="2"/>
        <v>0</v>
      </c>
      <c r="J4" s="14">
        <f>85.18-250</f>
        <v>-164.82</v>
      </c>
      <c r="L4" s="15">
        <f t="shared" si="4"/>
        <v>10147.68</v>
      </c>
      <c r="M4" s="41">
        <f t="shared" si="5"/>
        <v>5299.91</v>
      </c>
    </row>
    <row r="5" spans="1:17" x14ac:dyDescent="0.25">
      <c r="A5" s="11">
        <v>45229</v>
      </c>
      <c r="B5" s="14">
        <f t="shared" si="6"/>
        <v>0</v>
      </c>
      <c r="C5" s="16">
        <f t="shared" si="0"/>
        <v>0</v>
      </c>
      <c r="D5" s="11">
        <v>45240</v>
      </c>
      <c r="E5" s="1" t="s">
        <v>59</v>
      </c>
      <c r="F5" s="1" t="s">
        <v>31</v>
      </c>
      <c r="G5" s="14">
        <f>IFERROR(VLOOKUP(F5,N$29:Q$38,4,FALSE),0)</f>
        <v>280</v>
      </c>
      <c r="H5" s="17">
        <v>1.75</v>
      </c>
      <c r="I5" s="14">
        <f t="shared" si="2"/>
        <v>490</v>
      </c>
      <c r="J5" s="14">
        <f t="shared" si="3"/>
        <v>210</v>
      </c>
      <c r="K5" s="1" t="s">
        <v>60</v>
      </c>
      <c r="L5" s="15">
        <f t="shared" si="4"/>
        <v>10357.68</v>
      </c>
      <c r="M5" s="41">
        <f t="shared" si="5"/>
        <v>5509.91</v>
      </c>
      <c r="N5" s="1" t="s">
        <v>66</v>
      </c>
    </row>
    <row r="6" spans="1:17" x14ac:dyDescent="0.25">
      <c r="A6" s="11">
        <v>45230</v>
      </c>
      <c r="B6" s="14">
        <f t="shared" si="6"/>
        <v>0</v>
      </c>
      <c r="C6" s="16">
        <f t="shared" si="0"/>
        <v>0</v>
      </c>
      <c r="D6" s="11">
        <v>45241</v>
      </c>
      <c r="E6" s="1" t="s">
        <v>61</v>
      </c>
      <c r="F6" s="1" t="s">
        <v>31</v>
      </c>
      <c r="G6" s="14">
        <f t="shared" si="1"/>
        <v>280</v>
      </c>
      <c r="H6" s="17">
        <v>1.68</v>
      </c>
      <c r="I6" s="14">
        <f t="shared" si="2"/>
        <v>470.4</v>
      </c>
      <c r="J6" s="14">
        <f>IFERROR((I6-G6)/2, 0)</f>
        <v>95.199999999999989</v>
      </c>
      <c r="K6" s="1" t="s">
        <v>63</v>
      </c>
      <c r="L6" s="15">
        <f t="shared" si="4"/>
        <v>10452.880000000001</v>
      </c>
      <c r="M6" s="41">
        <f t="shared" si="5"/>
        <v>5605.11</v>
      </c>
      <c r="N6" s="1" t="s">
        <v>66</v>
      </c>
    </row>
    <row r="7" spans="1:17" x14ac:dyDescent="0.25">
      <c r="A7" s="11">
        <v>45231</v>
      </c>
      <c r="B7" s="14">
        <f t="shared" si="6"/>
        <v>0</v>
      </c>
      <c r="C7" s="16">
        <f t="shared" si="0"/>
        <v>0</v>
      </c>
      <c r="D7" s="11">
        <v>45241</v>
      </c>
      <c r="E7" s="1" t="s">
        <v>62</v>
      </c>
      <c r="F7" s="1" t="s">
        <v>31</v>
      </c>
      <c r="G7" s="14">
        <f t="shared" si="1"/>
        <v>280</v>
      </c>
      <c r="H7" s="17">
        <v>1.83</v>
      </c>
      <c r="I7" s="14">
        <f t="shared" si="2"/>
        <v>512.4</v>
      </c>
      <c r="J7" s="14">
        <f t="shared" si="3"/>
        <v>232.39999999999998</v>
      </c>
      <c r="K7" s="1" t="s">
        <v>64</v>
      </c>
      <c r="L7" s="15">
        <f t="shared" si="4"/>
        <v>10685.28</v>
      </c>
      <c r="M7" s="41">
        <f t="shared" si="5"/>
        <v>5837.5099999999993</v>
      </c>
      <c r="N7" s="1" t="s">
        <v>66</v>
      </c>
    </row>
    <row r="8" spans="1:17" x14ac:dyDescent="0.25">
      <c r="A8" s="11">
        <v>45232</v>
      </c>
      <c r="B8" s="14">
        <f t="shared" si="6"/>
        <v>0</v>
      </c>
      <c r="C8" s="16">
        <f t="shared" si="0"/>
        <v>0</v>
      </c>
      <c r="D8" s="11">
        <v>45241</v>
      </c>
      <c r="E8" s="1" t="s">
        <v>70</v>
      </c>
      <c r="F8" s="1" t="s">
        <v>31</v>
      </c>
      <c r="G8" s="14">
        <f t="shared" si="1"/>
        <v>280</v>
      </c>
      <c r="H8" s="17">
        <v>1.6</v>
      </c>
      <c r="I8" s="14">
        <f t="shared" si="2"/>
        <v>448</v>
      </c>
      <c r="J8" s="14">
        <f t="shared" si="3"/>
        <v>168</v>
      </c>
      <c r="K8" s="1" t="s">
        <v>65</v>
      </c>
      <c r="L8" s="15">
        <f t="shared" si="4"/>
        <v>10853.28</v>
      </c>
      <c r="M8" s="41">
        <f t="shared" si="5"/>
        <v>6005.5099999999993</v>
      </c>
      <c r="N8" s="1" t="s">
        <v>67</v>
      </c>
    </row>
    <row r="9" spans="1:17" x14ac:dyDescent="0.25">
      <c r="A9" s="11">
        <v>45233</v>
      </c>
      <c r="B9" s="14">
        <f t="shared" si="6"/>
        <v>0</v>
      </c>
      <c r="C9" s="16">
        <f t="shared" si="0"/>
        <v>0</v>
      </c>
      <c r="D9" s="11">
        <v>45241</v>
      </c>
      <c r="E9" s="1" t="s">
        <v>69</v>
      </c>
      <c r="F9" s="1" t="s">
        <v>32</v>
      </c>
      <c r="G9" s="14">
        <f t="shared" si="1"/>
        <v>180</v>
      </c>
      <c r="H9" s="17">
        <v>1.77</v>
      </c>
      <c r="I9" s="14">
        <f t="shared" si="2"/>
        <v>318.60000000000002</v>
      </c>
      <c r="J9" s="14">
        <f t="shared" si="3"/>
        <v>138.60000000000002</v>
      </c>
      <c r="K9" s="1" t="s">
        <v>71</v>
      </c>
      <c r="L9" s="15">
        <f t="shared" si="4"/>
        <v>10991.880000000001</v>
      </c>
      <c r="M9" s="41">
        <f t="shared" si="5"/>
        <v>6144.11</v>
      </c>
      <c r="N9" s="1" t="s">
        <v>66</v>
      </c>
    </row>
    <row r="10" spans="1:17" x14ac:dyDescent="0.25">
      <c r="A10" s="11">
        <v>45234</v>
      </c>
      <c r="B10" s="14">
        <f t="shared" si="6"/>
        <v>0</v>
      </c>
      <c r="C10" s="16">
        <f t="shared" si="0"/>
        <v>0</v>
      </c>
      <c r="D10" s="11"/>
      <c r="G10" s="14">
        <f t="shared" si="1"/>
        <v>0</v>
      </c>
      <c r="H10" s="17"/>
      <c r="I10" s="14">
        <f t="shared" si="2"/>
        <v>0</v>
      </c>
      <c r="J10" s="14">
        <f>IFERROR((I10-G10)/2, 0)</f>
        <v>0</v>
      </c>
      <c r="L10" s="15">
        <f t="shared" si="4"/>
        <v>10991.880000000001</v>
      </c>
      <c r="M10" s="41">
        <f t="shared" si="5"/>
        <v>6144.11</v>
      </c>
    </row>
    <row r="11" spans="1:17" x14ac:dyDescent="0.25">
      <c r="A11" s="11">
        <v>45235</v>
      </c>
      <c r="B11" s="14">
        <f t="shared" si="6"/>
        <v>0</v>
      </c>
      <c r="C11" s="16">
        <f t="shared" si="0"/>
        <v>0</v>
      </c>
      <c r="D11" s="11"/>
      <c r="G11" s="14">
        <f t="shared" si="1"/>
        <v>0</v>
      </c>
      <c r="H11" s="17"/>
      <c r="I11" s="14">
        <f t="shared" si="2"/>
        <v>0</v>
      </c>
      <c r="J11" s="14">
        <f t="shared" si="3"/>
        <v>0</v>
      </c>
      <c r="L11" s="15">
        <f t="shared" si="4"/>
        <v>10991.880000000001</v>
      </c>
      <c r="M11" s="41">
        <f t="shared" si="5"/>
        <v>6144.11</v>
      </c>
    </row>
    <row r="12" spans="1:17" x14ac:dyDescent="0.25">
      <c r="A12" s="11">
        <v>45236</v>
      </c>
      <c r="B12" s="14">
        <f t="shared" si="6"/>
        <v>0</v>
      </c>
      <c r="C12" s="16">
        <f t="shared" si="0"/>
        <v>0</v>
      </c>
      <c r="D12" s="11"/>
      <c r="G12" s="14">
        <f t="shared" si="1"/>
        <v>0</v>
      </c>
      <c r="H12" s="17"/>
      <c r="I12" s="14">
        <f t="shared" si="2"/>
        <v>0</v>
      </c>
      <c r="J12" s="14">
        <f t="shared" si="3"/>
        <v>0</v>
      </c>
      <c r="L12" s="15">
        <f t="shared" si="4"/>
        <v>10991.880000000001</v>
      </c>
      <c r="M12" s="41">
        <f t="shared" si="5"/>
        <v>6144.11</v>
      </c>
    </row>
    <row r="13" spans="1:17" x14ac:dyDescent="0.25">
      <c r="A13" s="11">
        <v>45237</v>
      </c>
      <c r="B13" s="14">
        <f t="shared" si="6"/>
        <v>0</v>
      </c>
      <c r="C13" s="16">
        <f t="shared" si="0"/>
        <v>0</v>
      </c>
      <c r="D13" s="11"/>
      <c r="G13" s="14">
        <f t="shared" si="1"/>
        <v>0</v>
      </c>
      <c r="H13" s="17"/>
      <c r="I13" s="14">
        <f t="shared" si="2"/>
        <v>0</v>
      </c>
      <c r="J13" s="14">
        <f t="shared" si="3"/>
        <v>0</v>
      </c>
      <c r="L13" s="15">
        <f t="shared" si="4"/>
        <v>10991.880000000001</v>
      </c>
      <c r="M13" s="41">
        <f t="shared" si="5"/>
        <v>6144.11</v>
      </c>
    </row>
    <row r="14" spans="1:17" x14ac:dyDescent="0.25">
      <c r="A14" s="11">
        <v>45238</v>
      </c>
      <c r="B14" s="14">
        <f t="shared" si="6"/>
        <v>0</v>
      </c>
      <c r="C14" s="16">
        <f t="shared" si="0"/>
        <v>0</v>
      </c>
      <c r="D14" s="11"/>
      <c r="G14" s="14">
        <f t="shared" si="1"/>
        <v>0</v>
      </c>
      <c r="H14" s="17"/>
      <c r="I14" s="14">
        <f t="shared" si="2"/>
        <v>0</v>
      </c>
      <c r="J14" s="14">
        <f t="shared" si="3"/>
        <v>0</v>
      </c>
      <c r="L14" s="15">
        <f t="shared" si="4"/>
        <v>10991.880000000001</v>
      </c>
      <c r="M14" s="41">
        <f t="shared" si="5"/>
        <v>6144.11</v>
      </c>
    </row>
    <row r="15" spans="1:17" ht="15.75" thickBot="1" x14ac:dyDescent="0.3">
      <c r="A15" s="11">
        <v>45239</v>
      </c>
      <c r="B15" s="14">
        <f t="shared" ref="B15:B46" si="7">SUMIF(D$2:D$67,A15,J$2:J$67)</f>
        <v>147.68</v>
      </c>
      <c r="C15" s="16">
        <f t="shared" si="0"/>
        <v>1.4768E-2</v>
      </c>
      <c r="D15" s="11"/>
      <c r="G15" s="14">
        <f t="shared" si="1"/>
        <v>0</v>
      </c>
      <c r="H15" s="17"/>
      <c r="I15" s="14">
        <f t="shared" si="2"/>
        <v>0</v>
      </c>
      <c r="J15" s="14">
        <f t="shared" si="3"/>
        <v>0</v>
      </c>
      <c r="L15" s="15">
        <f t="shared" si="4"/>
        <v>10991.880000000001</v>
      </c>
      <c r="M15" s="41">
        <f t="shared" si="5"/>
        <v>6144.11</v>
      </c>
    </row>
    <row r="16" spans="1:17" ht="15.75" x14ac:dyDescent="0.25">
      <c r="A16" s="11">
        <v>45240</v>
      </c>
      <c r="B16" s="14">
        <f t="shared" si="7"/>
        <v>210</v>
      </c>
      <c r="C16" s="16">
        <f t="shared" si="0"/>
        <v>2.1000000000000001E-2</v>
      </c>
      <c r="D16" s="11"/>
      <c r="G16" s="14">
        <f t="shared" si="1"/>
        <v>0</v>
      </c>
      <c r="H16" s="17"/>
      <c r="I16" s="14">
        <f t="shared" si="2"/>
        <v>0</v>
      </c>
      <c r="J16" s="14">
        <f t="shared" si="3"/>
        <v>0</v>
      </c>
      <c r="L16" s="15">
        <f t="shared" si="4"/>
        <v>10991.880000000001</v>
      </c>
      <c r="M16" s="41">
        <f t="shared" si="5"/>
        <v>6144.11</v>
      </c>
      <c r="N16" s="78" t="s">
        <v>33</v>
      </c>
      <c r="O16" s="79"/>
      <c r="P16" s="79"/>
      <c r="Q16" s="80"/>
    </row>
    <row r="17" spans="1:17" ht="15.75" x14ac:dyDescent="0.25">
      <c r="A17" s="11">
        <v>45241</v>
      </c>
      <c r="B17" s="14">
        <f t="shared" si="7"/>
        <v>634.20000000000005</v>
      </c>
      <c r="C17" s="16">
        <f t="shared" si="0"/>
        <v>6.3420000000000004E-2</v>
      </c>
      <c r="D17" s="11"/>
      <c r="G17" s="14">
        <f t="shared" si="1"/>
        <v>0</v>
      </c>
      <c r="H17" s="17"/>
      <c r="I17" s="14">
        <f t="shared" si="2"/>
        <v>0</v>
      </c>
      <c r="J17" s="14">
        <f t="shared" ref="J17:J66" si="8">IFERROR(I17-G17, 0)</f>
        <v>0</v>
      </c>
      <c r="L17" s="15">
        <f t="shared" si="4"/>
        <v>10991.880000000001</v>
      </c>
      <c r="M17" s="41">
        <f t="shared" si="5"/>
        <v>6144.11</v>
      </c>
      <c r="N17" s="53" t="s">
        <v>34</v>
      </c>
      <c r="O17" s="71"/>
      <c r="P17" s="72" t="s">
        <v>35</v>
      </c>
      <c r="Q17" s="55"/>
    </row>
    <row r="18" spans="1:17" ht="15.75" customHeight="1" x14ac:dyDescent="0.25">
      <c r="A18" s="11">
        <v>45242</v>
      </c>
      <c r="B18" s="14">
        <f t="shared" si="7"/>
        <v>0</v>
      </c>
      <c r="C18" s="16">
        <f t="shared" si="0"/>
        <v>0</v>
      </c>
      <c r="D18" s="11"/>
      <c r="G18" s="14">
        <f t="shared" si="1"/>
        <v>0</v>
      </c>
      <c r="H18" s="17"/>
      <c r="I18" s="14">
        <f t="shared" si="2"/>
        <v>0</v>
      </c>
      <c r="J18" s="14">
        <f t="shared" si="8"/>
        <v>0</v>
      </c>
      <c r="L18" s="15">
        <f t="shared" si="4"/>
        <v>10991.880000000001</v>
      </c>
      <c r="M18" s="41">
        <f t="shared" si="5"/>
        <v>6144.11</v>
      </c>
      <c r="N18" s="56">
        <f>painel!B19</f>
        <v>10000</v>
      </c>
      <c r="O18" s="73"/>
      <c r="P18" s="75">
        <f>N18+SUM(J:J)</f>
        <v>10991.88</v>
      </c>
      <c r="Q18" s="58"/>
    </row>
    <row r="19" spans="1:17" ht="15" customHeight="1" x14ac:dyDescent="0.25">
      <c r="A19" s="11">
        <v>45243</v>
      </c>
      <c r="B19" s="14">
        <f t="shared" si="7"/>
        <v>0</v>
      </c>
      <c r="C19" s="16">
        <f t="shared" si="0"/>
        <v>0</v>
      </c>
      <c r="D19" s="11"/>
      <c r="G19" s="14">
        <f t="shared" si="1"/>
        <v>0</v>
      </c>
      <c r="H19" s="17"/>
      <c r="I19" s="14">
        <f t="shared" si="2"/>
        <v>0</v>
      </c>
      <c r="J19" s="14">
        <f t="shared" si="8"/>
        <v>0</v>
      </c>
      <c r="L19" s="15">
        <f t="shared" si="4"/>
        <v>10991.880000000001</v>
      </c>
      <c r="M19" s="41">
        <f t="shared" si="5"/>
        <v>6144.11</v>
      </c>
      <c r="N19" s="62"/>
      <c r="O19" s="74"/>
      <c r="P19" s="76"/>
      <c r="Q19" s="64"/>
    </row>
    <row r="20" spans="1:17" ht="15.75" customHeight="1" x14ac:dyDescent="0.25">
      <c r="A20" s="11">
        <v>45244</v>
      </c>
      <c r="B20" s="14">
        <f t="shared" si="7"/>
        <v>0</v>
      </c>
      <c r="C20" s="16">
        <f t="shared" si="0"/>
        <v>0</v>
      </c>
      <c r="D20" s="11"/>
      <c r="G20" s="14">
        <f t="shared" si="1"/>
        <v>0</v>
      </c>
      <c r="H20" s="17"/>
      <c r="I20" s="14">
        <f t="shared" si="2"/>
        <v>0</v>
      </c>
      <c r="J20" s="14">
        <f t="shared" si="8"/>
        <v>0</v>
      </c>
      <c r="L20" s="15">
        <f t="shared" si="4"/>
        <v>10991.880000000001</v>
      </c>
      <c r="M20" s="41">
        <f t="shared" si="5"/>
        <v>6144.11</v>
      </c>
      <c r="N20" s="53" t="s">
        <v>36</v>
      </c>
      <c r="O20" s="54"/>
      <c r="P20" s="54"/>
      <c r="Q20" s="55"/>
    </row>
    <row r="21" spans="1:17" ht="15.75" customHeight="1" x14ac:dyDescent="0.25">
      <c r="A21" s="11">
        <v>45245</v>
      </c>
      <c r="B21" s="14">
        <f t="shared" si="7"/>
        <v>0</v>
      </c>
      <c r="C21" s="16">
        <f t="shared" si="0"/>
        <v>0</v>
      </c>
      <c r="D21" s="11"/>
      <c r="G21" s="14">
        <f t="shared" si="1"/>
        <v>0</v>
      </c>
      <c r="H21" s="17"/>
      <c r="I21" s="14">
        <f t="shared" si="2"/>
        <v>0</v>
      </c>
      <c r="J21" s="14">
        <f t="shared" si="8"/>
        <v>0</v>
      </c>
      <c r="L21" s="15">
        <f t="shared" si="4"/>
        <v>10991.880000000001</v>
      </c>
      <c r="M21" s="41">
        <f t="shared" si="5"/>
        <v>6144.11</v>
      </c>
      <c r="N21" s="56">
        <f>SUM(P18-N18)</f>
        <v>991.8799999999992</v>
      </c>
      <c r="O21" s="57"/>
      <c r="P21" s="57"/>
      <c r="Q21" s="58"/>
    </row>
    <row r="22" spans="1:17" ht="15.75" customHeight="1" x14ac:dyDescent="0.25">
      <c r="A22" s="11">
        <v>45246</v>
      </c>
      <c r="B22" s="14">
        <f t="shared" si="7"/>
        <v>0</v>
      </c>
      <c r="C22" s="16">
        <f t="shared" si="0"/>
        <v>0</v>
      </c>
      <c r="D22" s="11"/>
      <c r="G22" s="14">
        <f t="shared" si="1"/>
        <v>0</v>
      </c>
      <c r="H22" s="17"/>
      <c r="I22" s="14">
        <f t="shared" si="2"/>
        <v>0</v>
      </c>
      <c r="J22" s="14">
        <f t="shared" si="8"/>
        <v>0</v>
      </c>
      <c r="L22" s="15">
        <f t="shared" si="4"/>
        <v>10991.880000000001</v>
      </c>
      <c r="M22" s="41">
        <f t="shared" si="5"/>
        <v>6144.11</v>
      </c>
      <c r="N22" s="59"/>
      <c r="O22" s="60"/>
      <c r="P22" s="60"/>
      <c r="Q22" s="61"/>
    </row>
    <row r="23" spans="1:17" ht="15" customHeight="1" x14ac:dyDescent="0.25">
      <c r="A23" s="11">
        <v>45247</v>
      </c>
      <c r="B23" s="14">
        <f t="shared" si="7"/>
        <v>0</v>
      </c>
      <c r="C23" s="16">
        <f t="shared" si="0"/>
        <v>0</v>
      </c>
      <c r="D23" s="11"/>
      <c r="G23" s="14">
        <f t="shared" si="1"/>
        <v>0</v>
      </c>
      <c r="H23" s="17"/>
      <c r="I23" s="14">
        <f t="shared" si="2"/>
        <v>0</v>
      </c>
      <c r="J23" s="14">
        <f t="shared" si="8"/>
        <v>0</v>
      </c>
      <c r="L23" s="15">
        <f t="shared" si="4"/>
        <v>10991.880000000001</v>
      </c>
      <c r="M23" s="41">
        <f t="shared" si="5"/>
        <v>6144.11</v>
      </c>
      <c r="N23" s="62"/>
      <c r="O23" s="63"/>
      <c r="P23" s="63"/>
      <c r="Q23" s="64"/>
    </row>
    <row r="24" spans="1:17" ht="15" customHeight="1" x14ac:dyDescent="0.25">
      <c r="A24" s="11">
        <v>45248</v>
      </c>
      <c r="B24" s="14">
        <f t="shared" si="7"/>
        <v>0</v>
      </c>
      <c r="C24" s="16">
        <f t="shared" si="0"/>
        <v>0</v>
      </c>
      <c r="D24" s="11"/>
      <c r="G24" s="14">
        <f t="shared" si="1"/>
        <v>0</v>
      </c>
      <c r="H24" s="17"/>
      <c r="I24" s="14">
        <f t="shared" si="2"/>
        <v>0</v>
      </c>
      <c r="J24" s="14">
        <f t="shared" si="8"/>
        <v>0</v>
      </c>
      <c r="L24" s="15">
        <f t="shared" si="4"/>
        <v>10991.880000000001</v>
      </c>
      <c r="M24" s="41">
        <f t="shared" si="5"/>
        <v>6144.11</v>
      </c>
      <c r="N24" s="53" t="s">
        <v>29</v>
      </c>
      <c r="O24" s="54"/>
      <c r="P24" s="54"/>
      <c r="Q24" s="55"/>
    </row>
    <row r="25" spans="1:17" ht="15.75" x14ac:dyDescent="0.25">
      <c r="A25" s="11">
        <v>45249</v>
      </c>
      <c r="B25" s="14">
        <f t="shared" si="7"/>
        <v>0</v>
      </c>
      <c r="C25" s="16">
        <f t="shared" si="0"/>
        <v>0</v>
      </c>
      <c r="D25" s="11"/>
      <c r="G25" s="14">
        <f t="shared" si="1"/>
        <v>0</v>
      </c>
      <c r="H25" s="17"/>
      <c r="I25" s="14">
        <f t="shared" si="2"/>
        <v>0</v>
      </c>
      <c r="J25" s="14">
        <f t="shared" si="8"/>
        <v>0</v>
      </c>
      <c r="L25" s="15">
        <f t="shared" si="4"/>
        <v>10991.880000000001</v>
      </c>
      <c r="M25" s="41">
        <f t="shared" si="5"/>
        <v>6144.11</v>
      </c>
      <c r="N25" s="53" t="s">
        <v>33</v>
      </c>
      <c r="O25" s="54"/>
      <c r="P25" s="54"/>
      <c r="Q25" s="55"/>
    </row>
    <row r="26" spans="1:17" ht="15" customHeight="1" x14ac:dyDescent="0.25">
      <c r="A26" s="11">
        <v>45250</v>
      </c>
      <c r="B26" s="14">
        <f t="shared" si="7"/>
        <v>0</v>
      </c>
      <c r="C26" s="16">
        <f t="shared" si="0"/>
        <v>0</v>
      </c>
      <c r="D26" s="11"/>
      <c r="G26" s="14">
        <f t="shared" si="1"/>
        <v>0</v>
      </c>
      <c r="H26" s="17"/>
      <c r="I26" s="14">
        <f t="shared" si="2"/>
        <v>0</v>
      </c>
      <c r="J26" s="14">
        <f t="shared" si="8"/>
        <v>0</v>
      </c>
      <c r="L26" s="15">
        <f t="shared" si="4"/>
        <v>10991.880000000001</v>
      </c>
      <c r="M26" s="41">
        <f t="shared" si="5"/>
        <v>6144.11</v>
      </c>
      <c r="N26" s="65">
        <f>IFERROR(N21/N18, 0)</f>
        <v>9.9187999999999915E-2</v>
      </c>
      <c r="O26" s="66"/>
      <c r="P26" s="66"/>
      <c r="Q26" s="67"/>
    </row>
    <row r="27" spans="1:17" ht="15" customHeight="1" thickBot="1" x14ac:dyDescent="0.3">
      <c r="A27" s="11">
        <v>45251</v>
      </c>
      <c r="B27" s="14">
        <f t="shared" si="7"/>
        <v>0</v>
      </c>
      <c r="C27" s="16">
        <f t="shared" si="0"/>
        <v>0</v>
      </c>
      <c r="D27" s="11"/>
      <c r="G27" s="14">
        <f t="shared" si="1"/>
        <v>0</v>
      </c>
      <c r="H27" s="17"/>
      <c r="I27" s="14">
        <f t="shared" si="2"/>
        <v>0</v>
      </c>
      <c r="J27" s="14">
        <f t="shared" si="8"/>
        <v>0</v>
      </c>
      <c r="L27" s="15">
        <f t="shared" si="4"/>
        <v>10991.880000000001</v>
      </c>
      <c r="M27" s="41">
        <f t="shared" si="5"/>
        <v>6144.11</v>
      </c>
      <c r="N27" s="68"/>
      <c r="O27" s="69"/>
      <c r="P27" s="69"/>
      <c r="Q27" s="70"/>
    </row>
    <row r="28" spans="1:17" ht="15" customHeight="1" x14ac:dyDescent="0.25">
      <c r="A28" s="11">
        <v>45252</v>
      </c>
      <c r="B28" s="14">
        <f t="shared" si="7"/>
        <v>0</v>
      </c>
      <c r="C28" s="16">
        <f t="shared" si="0"/>
        <v>0</v>
      </c>
      <c r="D28" s="11"/>
      <c r="G28" s="14">
        <f t="shared" si="1"/>
        <v>0</v>
      </c>
      <c r="H28" s="17"/>
      <c r="I28" s="14">
        <f t="shared" si="2"/>
        <v>0</v>
      </c>
      <c r="J28" s="14">
        <f t="shared" si="8"/>
        <v>0</v>
      </c>
      <c r="L28" s="15">
        <f t="shared" si="4"/>
        <v>10991.880000000001</v>
      </c>
      <c r="M28" s="41">
        <f t="shared" si="5"/>
        <v>6144.11</v>
      </c>
      <c r="N28" s="19"/>
      <c r="O28" s="18"/>
      <c r="P28" s="18"/>
      <c r="Q28" s="18"/>
    </row>
    <row r="29" spans="1:17" ht="15.75" x14ac:dyDescent="0.25">
      <c r="A29" s="11">
        <v>45253</v>
      </c>
      <c r="B29" s="14">
        <f t="shared" si="7"/>
        <v>0</v>
      </c>
      <c r="C29" s="16">
        <f t="shared" si="0"/>
        <v>0</v>
      </c>
      <c r="D29" s="11"/>
      <c r="G29" s="14">
        <f t="shared" si="1"/>
        <v>0</v>
      </c>
      <c r="H29" s="17"/>
      <c r="I29" s="14">
        <f t="shared" si="2"/>
        <v>0</v>
      </c>
      <c r="J29" s="14">
        <f t="shared" si="8"/>
        <v>0</v>
      </c>
      <c r="L29" s="15">
        <f t="shared" si="4"/>
        <v>10991.880000000001</v>
      </c>
      <c r="M29" s="41">
        <f t="shared" si="5"/>
        <v>6144.11</v>
      </c>
      <c r="N29" s="50" t="s">
        <v>41</v>
      </c>
      <c r="O29" s="51"/>
      <c r="P29" s="51"/>
      <c r="Q29" s="52"/>
    </row>
    <row r="30" spans="1:17" ht="15.75" x14ac:dyDescent="0.25">
      <c r="A30" s="11">
        <v>45254</v>
      </c>
      <c r="B30" s="14">
        <f t="shared" si="7"/>
        <v>0</v>
      </c>
      <c r="C30" s="16">
        <f t="shared" si="0"/>
        <v>0</v>
      </c>
      <c r="D30" s="11"/>
      <c r="G30" s="14">
        <f t="shared" si="1"/>
        <v>0</v>
      </c>
      <c r="H30" s="17"/>
      <c r="I30" s="14">
        <f t="shared" si="2"/>
        <v>0</v>
      </c>
      <c r="J30" s="14">
        <f t="shared" si="8"/>
        <v>0</v>
      </c>
      <c r="L30" s="15">
        <f t="shared" si="4"/>
        <v>10991.880000000001</v>
      </c>
      <c r="M30" s="41">
        <f t="shared" si="5"/>
        <v>6144.11</v>
      </c>
      <c r="N30" s="50" t="s">
        <v>37</v>
      </c>
      <c r="O30" s="52"/>
      <c r="P30" s="20" t="s">
        <v>28</v>
      </c>
      <c r="Q30" s="21" t="s">
        <v>38</v>
      </c>
    </row>
    <row r="31" spans="1:17" ht="15.75" x14ac:dyDescent="0.25">
      <c r="A31" s="11">
        <v>45255</v>
      </c>
      <c r="B31" s="14">
        <f t="shared" si="7"/>
        <v>0</v>
      </c>
      <c r="C31" s="16">
        <f t="shared" si="0"/>
        <v>0</v>
      </c>
      <c r="D31" s="11"/>
      <c r="G31" s="14">
        <f t="shared" si="1"/>
        <v>0</v>
      </c>
      <c r="H31" s="17"/>
      <c r="I31" s="14">
        <f t="shared" si="2"/>
        <v>0</v>
      </c>
      <c r="J31" s="14">
        <f t="shared" si="8"/>
        <v>0</v>
      </c>
      <c r="L31" s="15">
        <f t="shared" si="4"/>
        <v>10991.880000000001</v>
      </c>
      <c r="M31" s="41">
        <f t="shared" si="5"/>
        <v>6144.11</v>
      </c>
      <c r="N31" s="45" t="s">
        <v>24</v>
      </c>
      <c r="O31" s="46"/>
      <c r="P31" s="25">
        <v>4</v>
      </c>
      <c r="Q31" s="23">
        <f t="shared" ref="Q31:Q36" si="9">P31*N$18/100</f>
        <v>400</v>
      </c>
    </row>
    <row r="32" spans="1:17" ht="15.75" x14ac:dyDescent="0.25">
      <c r="A32" s="11">
        <v>45256</v>
      </c>
      <c r="B32" s="14">
        <f t="shared" si="7"/>
        <v>0</v>
      </c>
      <c r="C32" s="16">
        <f t="shared" si="0"/>
        <v>0</v>
      </c>
      <c r="D32" s="11"/>
      <c r="G32" s="14">
        <f t="shared" si="1"/>
        <v>0</v>
      </c>
      <c r="H32" s="17"/>
      <c r="I32" s="14">
        <f t="shared" si="2"/>
        <v>0</v>
      </c>
      <c r="J32" s="14">
        <f t="shared" si="8"/>
        <v>0</v>
      </c>
      <c r="L32" s="15">
        <f t="shared" si="4"/>
        <v>10991.880000000001</v>
      </c>
      <c r="M32" s="41">
        <f t="shared" si="5"/>
        <v>6144.11</v>
      </c>
      <c r="N32" s="45" t="s">
        <v>39</v>
      </c>
      <c r="O32" s="46"/>
      <c r="P32" s="25">
        <v>4</v>
      </c>
      <c r="Q32" s="23">
        <f t="shared" si="9"/>
        <v>400</v>
      </c>
    </row>
    <row r="33" spans="1:17" ht="15.75" x14ac:dyDescent="0.25">
      <c r="A33" s="11">
        <v>45257</v>
      </c>
      <c r="B33" s="14">
        <f t="shared" si="7"/>
        <v>0</v>
      </c>
      <c r="C33" s="16">
        <f t="shared" si="0"/>
        <v>0</v>
      </c>
      <c r="D33" s="11"/>
      <c r="G33" s="14">
        <f t="shared" si="1"/>
        <v>0</v>
      </c>
      <c r="H33" s="17"/>
      <c r="I33" s="14">
        <f t="shared" si="2"/>
        <v>0</v>
      </c>
      <c r="J33" s="14">
        <f t="shared" si="8"/>
        <v>0</v>
      </c>
      <c r="L33" s="15">
        <f t="shared" si="4"/>
        <v>10991.880000000001</v>
      </c>
      <c r="M33" s="41">
        <f t="shared" si="5"/>
        <v>6144.11</v>
      </c>
      <c r="N33" s="45" t="s">
        <v>40</v>
      </c>
      <c r="O33" s="46"/>
      <c r="P33" s="25">
        <v>4</v>
      </c>
      <c r="Q33" s="23">
        <f t="shared" si="9"/>
        <v>400</v>
      </c>
    </row>
    <row r="34" spans="1:17" ht="15.75" x14ac:dyDescent="0.25">
      <c r="A34" s="11">
        <v>45258</v>
      </c>
      <c r="B34" s="14">
        <f t="shared" si="7"/>
        <v>0</v>
      </c>
      <c r="C34" s="16">
        <f t="shared" ref="C34:C65" si="10">B34/L$1</f>
        <v>0</v>
      </c>
      <c r="D34" s="11"/>
      <c r="G34" s="14">
        <f t="shared" ref="G34:G65" si="11">IFERROR(VLOOKUP(F34,N$29:Q$38,4,FALSE),0)</f>
        <v>0</v>
      </c>
      <c r="H34" s="17"/>
      <c r="I34" s="14">
        <f t="shared" si="2"/>
        <v>0</v>
      </c>
      <c r="J34" s="14">
        <f t="shared" si="8"/>
        <v>0</v>
      </c>
      <c r="L34" s="15">
        <f t="shared" ref="L34:L65" si="12">L33+J34</f>
        <v>10991.880000000001</v>
      </c>
      <c r="M34" s="41">
        <f t="shared" ref="M34:M65" si="13">M33+J34</f>
        <v>6144.11</v>
      </c>
      <c r="N34" s="45" t="s">
        <v>32</v>
      </c>
      <c r="O34" s="46"/>
      <c r="P34" s="25">
        <v>1.8</v>
      </c>
      <c r="Q34" s="23">
        <f t="shared" si="9"/>
        <v>180</v>
      </c>
    </row>
    <row r="35" spans="1:17" ht="15.75" x14ac:dyDescent="0.25">
      <c r="A35" s="11">
        <v>45259</v>
      </c>
      <c r="B35" s="14">
        <f t="shared" si="7"/>
        <v>0</v>
      </c>
      <c r="C35" s="16">
        <f t="shared" si="10"/>
        <v>0</v>
      </c>
      <c r="D35" s="11"/>
      <c r="G35" s="14">
        <f t="shared" si="11"/>
        <v>0</v>
      </c>
      <c r="H35" s="17"/>
      <c r="I35" s="14">
        <f t="shared" si="2"/>
        <v>0</v>
      </c>
      <c r="J35" s="14">
        <f t="shared" si="8"/>
        <v>0</v>
      </c>
      <c r="L35" s="15">
        <f t="shared" si="12"/>
        <v>10991.880000000001</v>
      </c>
      <c r="M35" s="41">
        <f t="shared" si="13"/>
        <v>6144.11</v>
      </c>
      <c r="N35" s="45" t="s">
        <v>31</v>
      </c>
      <c r="O35" s="46"/>
      <c r="P35" s="25">
        <v>2.8</v>
      </c>
      <c r="Q35" s="23">
        <f t="shared" si="9"/>
        <v>280</v>
      </c>
    </row>
    <row r="36" spans="1:17" ht="15.75" x14ac:dyDescent="0.25">
      <c r="A36" s="12">
        <v>45260</v>
      </c>
      <c r="B36" s="14">
        <f t="shared" si="7"/>
        <v>0</v>
      </c>
      <c r="C36" s="16">
        <f t="shared" si="10"/>
        <v>0</v>
      </c>
      <c r="D36" s="11"/>
      <c r="G36" s="14">
        <f t="shared" si="11"/>
        <v>0</v>
      </c>
      <c r="H36" s="17"/>
      <c r="I36" s="14">
        <f t="shared" si="2"/>
        <v>0</v>
      </c>
      <c r="J36" s="14">
        <f t="shared" si="8"/>
        <v>0</v>
      </c>
      <c r="L36" s="24">
        <f t="shared" si="12"/>
        <v>10991.880000000001</v>
      </c>
      <c r="M36" s="41">
        <f t="shared" si="13"/>
        <v>6144.11</v>
      </c>
      <c r="N36" s="45" t="s">
        <v>55</v>
      </c>
      <c r="O36" s="47"/>
      <c r="P36" s="22">
        <v>2.5</v>
      </c>
      <c r="Q36" s="23">
        <f t="shared" si="9"/>
        <v>250</v>
      </c>
    </row>
    <row r="37" spans="1:17" ht="15.75" x14ac:dyDescent="0.25">
      <c r="A37" s="11">
        <v>45261</v>
      </c>
      <c r="B37" s="14">
        <f t="shared" si="7"/>
        <v>0</v>
      </c>
      <c r="C37" s="16">
        <f t="shared" si="10"/>
        <v>0</v>
      </c>
      <c r="D37" s="11"/>
      <c r="G37" s="14">
        <f t="shared" si="11"/>
        <v>0</v>
      </c>
      <c r="H37" s="17"/>
      <c r="I37" s="14">
        <f t="shared" si="2"/>
        <v>0</v>
      </c>
      <c r="J37" s="14">
        <f t="shared" si="8"/>
        <v>0</v>
      </c>
      <c r="L37" s="15">
        <f t="shared" si="12"/>
        <v>10991.880000000001</v>
      </c>
      <c r="M37" s="41">
        <f t="shared" si="13"/>
        <v>6144.11</v>
      </c>
      <c r="N37" s="77"/>
      <c r="O37" s="77"/>
      <c r="P37" s="22"/>
      <c r="Q37" s="23"/>
    </row>
    <row r="38" spans="1:17" ht="15.75" x14ac:dyDescent="0.25">
      <c r="A38" s="11">
        <v>45262</v>
      </c>
      <c r="B38" s="14">
        <f t="shared" si="7"/>
        <v>0</v>
      </c>
      <c r="C38" s="16">
        <f t="shared" si="10"/>
        <v>0</v>
      </c>
      <c r="D38" s="11"/>
      <c r="G38" s="14">
        <f t="shared" si="11"/>
        <v>0</v>
      </c>
      <c r="H38" s="17"/>
      <c r="I38" s="14">
        <f t="shared" si="2"/>
        <v>0</v>
      </c>
      <c r="J38" s="14">
        <f t="shared" si="8"/>
        <v>0</v>
      </c>
      <c r="L38" s="15">
        <f t="shared" si="12"/>
        <v>10991.880000000001</v>
      </c>
      <c r="M38" s="41">
        <f t="shared" si="13"/>
        <v>6144.11</v>
      </c>
      <c r="N38" s="77"/>
      <c r="O38" s="77"/>
      <c r="P38" s="22"/>
      <c r="Q38" s="23"/>
    </row>
    <row r="39" spans="1:17" ht="15.75" x14ac:dyDescent="0.25">
      <c r="A39" s="11">
        <v>45263</v>
      </c>
      <c r="B39" s="14">
        <f t="shared" si="7"/>
        <v>0</v>
      </c>
      <c r="C39" s="16">
        <f t="shared" si="10"/>
        <v>0</v>
      </c>
      <c r="G39" s="14">
        <f t="shared" si="11"/>
        <v>0</v>
      </c>
      <c r="H39" s="17"/>
      <c r="I39" s="14">
        <f t="shared" si="2"/>
        <v>0</v>
      </c>
      <c r="J39" s="14">
        <f t="shared" si="8"/>
        <v>0</v>
      </c>
      <c r="L39" s="15">
        <f t="shared" si="12"/>
        <v>10991.880000000001</v>
      </c>
      <c r="M39" s="41">
        <f t="shared" si="13"/>
        <v>6144.11</v>
      </c>
      <c r="N39" s="53"/>
      <c r="O39" s="71"/>
      <c r="P39" s="72"/>
      <c r="Q39" s="55"/>
    </row>
    <row r="40" spans="1:17" x14ac:dyDescent="0.25">
      <c r="A40" s="11">
        <v>45264</v>
      </c>
      <c r="B40" s="14">
        <f t="shared" si="7"/>
        <v>0</v>
      </c>
      <c r="C40" s="16">
        <f t="shared" si="10"/>
        <v>0</v>
      </c>
      <c r="G40" s="14">
        <f t="shared" si="11"/>
        <v>0</v>
      </c>
      <c r="H40" s="17"/>
      <c r="I40" s="14">
        <f t="shared" si="2"/>
        <v>0</v>
      </c>
      <c r="J40" s="14">
        <f t="shared" si="8"/>
        <v>0</v>
      </c>
      <c r="L40" s="15">
        <f t="shared" si="12"/>
        <v>10991.880000000001</v>
      </c>
      <c r="M40" s="41">
        <f t="shared" si="13"/>
        <v>6144.11</v>
      </c>
      <c r="N40" s="56"/>
      <c r="O40" s="73"/>
      <c r="P40" s="75"/>
      <c r="Q40" s="58"/>
    </row>
    <row r="41" spans="1:17" x14ac:dyDescent="0.25">
      <c r="A41" s="11">
        <v>45265</v>
      </c>
      <c r="B41" s="14">
        <f t="shared" si="7"/>
        <v>0</v>
      </c>
      <c r="C41" s="16">
        <f t="shared" si="10"/>
        <v>0</v>
      </c>
      <c r="G41" s="14">
        <f t="shared" si="11"/>
        <v>0</v>
      </c>
      <c r="H41" s="17"/>
      <c r="I41" s="14">
        <f t="shared" si="2"/>
        <v>0</v>
      </c>
      <c r="J41" s="14">
        <f t="shared" si="8"/>
        <v>0</v>
      </c>
      <c r="L41" s="15">
        <f t="shared" si="12"/>
        <v>10991.880000000001</v>
      </c>
      <c r="M41" s="41">
        <f t="shared" si="13"/>
        <v>6144.11</v>
      </c>
      <c r="N41" s="62"/>
      <c r="O41" s="74"/>
      <c r="P41" s="76"/>
      <c r="Q41" s="64"/>
    </row>
    <row r="42" spans="1:17" ht="15.75" x14ac:dyDescent="0.25">
      <c r="A42" s="11">
        <v>45266</v>
      </c>
      <c r="B42" s="14">
        <f t="shared" si="7"/>
        <v>0</v>
      </c>
      <c r="C42" s="16">
        <f t="shared" si="10"/>
        <v>0</v>
      </c>
      <c r="G42" s="14">
        <f t="shared" si="11"/>
        <v>0</v>
      </c>
      <c r="H42" s="17"/>
      <c r="I42" s="14">
        <f t="shared" si="2"/>
        <v>0</v>
      </c>
      <c r="J42" s="14">
        <f t="shared" si="8"/>
        <v>0</v>
      </c>
      <c r="L42" s="15">
        <f t="shared" si="12"/>
        <v>10991.880000000001</v>
      </c>
      <c r="M42" s="41">
        <f t="shared" si="13"/>
        <v>6144.11</v>
      </c>
      <c r="N42" s="53"/>
      <c r="O42" s="54"/>
      <c r="P42" s="54"/>
      <c r="Q42" s="55"/>
    </row>
    <row r="43" spans="1:17" x14ac:dyDescent="0.25">
      <c r="A43" s="11">
        <v>45267</v>
      </c>
      <c r="B43" s="14">
        <f t="shared" si="7"/>
        <v>0</v>
      </c>
      <c r="C43" s="16">
        <f t="shared" si="10"/>
        <v>0</v>
      </c>
      <c r="G43" s="14">
        <f t="shared" si="11"/>
        <v>0</v>
      </c>
      <c r="H43" s="17"/>
      <c r="I43" s="14">
        <f t="shared" si="2"/>
        <v>0</v>
      </c>
      <c r="J43" s="14">
        <f t="shared" si="8"/>
        <v>0</v>
      </c>
      <c r="L43" s="15">
        <f t="shared" si="12"/>
        <v>10991.880000000001</v>
      </c>
      <c r="M43" s="41">
        <f t="shared" si="13"/>
        <v>6144.11</v>
      </c>
      <c r="N43" s="56"/>
      <c r="O43" s="57"/>
      <c r="P43" s="57"/>
      <c r="Q43" s="58"/>
    </row>
    <row r="44" spans="1:17" x14ac:dyDescent="0.25">
      <c r="A44" s="11">
        <v>45268</v>
      </c>
      <c r="B44" s="14">
        <f t="shared" si="7"/>
        <v>0</v>
      </c>
      <c r="C44" s="16">
        <f t="shared" si="10"/>
        <v>0</v>
      </c>
      <c r="G44" s="14">
        <f t="shared" si="11"/>
        <v>0</v>
      </c>
      <c r="H44" s="17"/>
      <c r="I44" s="14">
        <f t="shared" si="2"/>
        <v>0</v>
      </c>
      <c r="J44" s="14">
        <f t="shared" si="8"/>
        <v>0</v>
      </c>
      <c r="L44" s="15">
        <f t="shared" si="12"/>
        <v>10991.880000000001</v>
      </c>
      <c r="M44" s="41">
        <f t="shared" si="13"/>
        <v>6144.11</v>
      </c>
      <c r="N44" s="59"/>
      <c r="O44" s="60"/>
      <c r="P44" s="60"/>
      <c r="Q44" s="61"/>
    </row>
    <row r="45" spans="1:17" x14ac:dyDescent="0.25">
      <c r="A45" s="11">
        <v>45269</v>
      </c>
      <c r="B45" s="14">
        <f t="shared" si="7"/>
        <v>0</v>
      </c>
      <c r="C45" s="16">
        <f t="shared" si="10"/>
        <v>0</v>
      </c>
      <c r="G45" s="14">
        <f t="shared" si="11"/>
        <v>0</v>
      </c>
      <c r="H45" s="17"/>
      <c r="I45" s="14">
        <f t="shared" si="2"/>
        <v>0</v>
      </c>
      <c r="J45" s="14">
        <f t="shared" si="8"/>
        <v>0</v>
      </c>
      <c r="L45" s="15">
        <f t="shared" si="12"/>
        <v>10991.880000000001</v>
      </c>
      <c r="M45" s="41">
        <f t="shared" si="13"/>
        <v>6144.11</v>
      </c>
      <c r="N45" s="62"/>
      <c r="O45" s="63"/>
      <c r="P45" s="63"/>
      <c r="Q45" s="64"/>
    </row>
    <row r="46" spans="1:17" ht="15.75" x14ac:dyDescent="0.25">
      <c r="A46" s="11">
        <v>45270</v>
      </c>
      <c r="B46" s="14">
        <f t="shared" si="7"/>
        <v>0</v>
      </c>
      <c r="C46" s="16">
        <f t="shared" si="10"/>
        <v>0</v>
      </c>
      <c r="G46" s="14">
        <f t="shared" si="11"/>
        <v>0</v>
      </c>
      <c r="H46" s="17"/>
      <c r="I46" s="14">
        <f t="shared" si="2"/>
        <v>0</v>
      </c>
      <c r="J46" s="14">
        <f t="shared" si="8"/>
        <v>0</v>
      </c>
      <c r="L46" s="15">
        <f t="shared" si="12"/>
        <v>10991.880000000001</v>
      </c>
      <c r="M46" s="41">
        <f t="shared" si="13"/>
        <v>6144.11</v>
      </c>
      <c r="N46" s="53"/>
      <c r="O46" s="54"/>
      <c r="P46" s="54"/>
      <c r="Q46" s="55"/>
    </row>
    <row r="47" spans="1:17" ht="15.75" x14ac:dyDescent="0.25">
      <c r="A47" s="11">
        <v>45271</v>
      </c>
      <c r="B47" s="14">
        <f t="shared" ref="B47:B78" si="14">SUMIF(D$2:D$67,A47,J$2:J$67)</f>
        <v>0</v>
      </c>
      <c r="C47" s="16">
        <f t="shared" si="10"/>
        <v>0</v>
      </c>
      <c r="G47" s="14">
        <f t="shared" si="11"/>
        <v>0</v>
      </c>
      <c r="H47" s="17"/>
      <c r="I47" s="14">
        <f t="shared" si="2"/>
        <v>0</v>
      </c>
      <c r="J47" s="14">
        <f t="shared" si="8"/>
        <v>0</v>
      </c>
      <c r="L47" s="15">
        <f t="shared" si="12"/>
        <v>10991.880000000001</v>
      </c>
      <c r="M47" s="41">
        <f t="shared" si="13"/>
        <v>6144.11</v>
      </c>
      <c r="N47" s="53"/>
      <c r="O47" s="54"/>
      <c r="P47" s="54"/>
      <c r="Q47" s="55"/>
    </row>
    <row r="48" spans="1:17" x14ac:dyDescent="0.25">
      <c r="A48" s="11">
        <v>45272</v>
      </c>
      <c r="B48" s="14">
        <f t="shared" si="14"/>
        <v>0</v>
      </c>
      <c r="C48" s="16">
        <f t="shared" si="10"/>
        <v>0</v>
      </c>
      <c r="G48" s="14">
        <f t="shared" si="11"/>
        <v>0</v>
      </c>
      <c r="H48" s="17"/>
      <c r="I48" s="14">
        <f t="shared" si="2"/>
        <v>0</v>
      </c>
      <c r="J48" s="14">
        <f t="shared" si="8"/>
        <v>0</v>
      </c>
      <c r="L48" s="15">
        <f t="shared" si="12"/>
        <v>10991.880000000001</v>
      </c>
      <c r="M48" s="41">
        <f t="shared" si="13"/>
        <v>6144.11</v>
      </c>
      <c r="N48" s="65"/>
      <c r="O48" s="66"/>
      <c r="P48" s="66"/>
      <c r="Q48" s="67"/>
    </row>
    <row r="49" spans="1:17" ht="15.75" thickBot="1" x14ac:dyDescent="0.3">
      <c r="A49" s="11">
        <v>45273</v>
      </c>
      <c r="B49" s="14">
        <f t="shared" si="14"/>
        <v>0</v>
      </c>
      <c r="C49" s="16">
        <f t="shared" si="10"/>
        <v>0</v>
      </c>
      <c r="G49" s="14">
        <f t="shared" si="11"/>
        <v>0</v>
      </c>
      <c r="H49" s="17"/>
      <c r="I49" s="14">
        <f t="shared" si="2"/>
        <v>0</v>
      </c>
      <c r="J49" s="14">
        <f t="shared" si="8"/>
        <v>0</v>
      </c>
      <c r="L49" s="15">
        <f t="shared" si="12"/>
        <v>10991.880000000001</v>
      </c>
      <c r="M49" s="41">
        <f t="shared" si="13"/>
        <v>6144.11</v>
      </c>
      <c r="N49" s="68"/>
      <c r="O49" s="69"/>
      <c r="P49" s="69"/>
      <c r="Q49" s="70"/>
    </row>
    <row r="50" spans="1:17" x14ac:dyDescent="0.25">
      <c r="A50" s="11">
        <v>45274</v>
      </c>
      <c r="B50" s="14">
        <f t="shared" si="14"/>
        <v>0</v>
      </c>
      <c r="C50" s="16">
        <f t="shared" si="10"/>
        <v>0</v>
      </c>
      <c r="G50" s="14">
        <f t="shared" si="11"/>
        <v>0</v>
      </c>
      <c r="H50" s="17"/>
      <c r="I50" s="14">
        <f t="shared" si="2"/>
        <v>0</v>
      </c>
      <c r="J50" s="14">
        <f t="shared" si="8"/>
        <v>0</v>
      </c>
      <c r="L50" s="15">
        <f t="shared" si="12"/>
        <v>10991.880000000001</v>
      </c>
      <c r="M50" s="41">
        <f t="shared" si="13"/>
        <v>6144.11</v>
      </c>
      <c r="N50" s="19"/>
      <c r="O50" s="18"/>
      <c r="P50" s="18"/>
      <c r="Q50" s="18"/>
    </row>
    <row r="51" spans="1:17" ht="15.75" x14ac:dyDescent="0.25">
      <c r="A51" s="11">
        <v>45275</v>
      </c>
      <c r="B51" s="14">
        <f t="shared" si="14"/>
        <v>0</v>
      </c>
      <c r="C51" s="16">
        <f t="shared" si="10"/>
        <v>0</v>
      </c>
      <c r="G51" s="14">
        <f t="shared" si="11"/>
        <v>0</v>
      </c>
      <c r="H51" s="17"/>
      <c r="I51" s="14">
        <f t="shared" si="2"/>
        <v>0</v>
      </c>
      <c r="J51" s="14">
        <f t="shared" si="8"/>
        <v>0</v>
      </c>
      <c r="L51" s="15">
        <f t="shared" si="12"/>
        <v>10991.880000000001</v>
      </c>
      <c r="M51" s="41">
        <f t="shared" si="13"/>
        <v>6144.11</v>
      </c>
      <c r="N51" s="50"/>
      <c r="O51" s="51"/>
      <c r="P51" s="51"/>
      <c r="Q51" s="52"/>
    </row>
    <row r="52" spans="1:17" ht="15.75" x14ac:dyDescent="0.25">
      <c r="A52" s="11">
        <v>45276</v>
      </c>
      <c r="B52" s="14">
        <f t="shared" si="14"/>
        <v>0</v>
      </c>
      <c r="C52" s="16">
        <f t="shared" si="10"/>
        <v>0</v>
      </c>
      <c r="G52" s="14">
        <f t="shared" si="11"/>
        <v>0</v>
      </c>
      <c r="H52" s="17"/>
      <c r="I52" s="14">
        <f t="shared" si="2"/>
        <v>0</v>
      </c>
      <c r="J52" s="14">
        <f t="shared" si="8"/>
        <v>0</v>
      </c>
      <c r="L52" s="15">
        <f t="shared" si="12"/>
        <v>10991.880000000001</v>
      </c>
      <c r="M52" s="41">
        <f t="shared" si="13"/>
        <v>6144.11</v>
      </c>
      <c r="N52" s="50"/>
      <c r="O52" s="52"/>
      <c r="P52" s="20"/>
      <c r="Q52" s="21"/>
    </row>
    <row r="53" spans="1:17" ht="15.75" x14ac:dyDescent="0.25">
      <c r="A53" s="11">
        <v>45277</v>
      </c>
      <c r="B53" s="14">
        <f t="shared" si="14"/>
        <v>0</v>
      </c>
      <c r="C53" s="16">
        <f t="shared" si="10"/>
        <v>0</v>
      </c>
      <c r="G53" s="14">
        <f t="shared" si="11"/>
        <v>0</v>
      </c>
      <c r="H53" s="17"/>
      <c r="I53" s="14">
        <f t="shared" si="2"/>
        <v>0</v>
      </c>
      <c r="J53" s="14">
        <f t="shared" si="8"/>
        <v>0</v>
      </c>
      <c r="L53" s="15">
        <f t="shared" si="12"/>
        <v>10991.880000000001</v>
      </c>
      <c r="M53" s="41">
        <f t="shared" si="13"/>
        <v>6144.11</v>
      </c>
      <c r="N53" s="45"/>
      <c r="O53" s="46"/>
      <c r="P53" s="22"/>
      <c r="Q53" s="23"/>
    </row>
    <row r="54" spans="1:17" ht="15.75" x14ac:dyDescent="0.25">
      <c r="A54" s="11">
        <v>45278</v>
      </c>
      <c r="B54" s="14">
        <f t="shared" si="14"/>
        <v>0</v>
      </c>
      <c r="C54" s="16">
        <f t="shared" si="10"/>
        <v>0</v>
      </c>
      <c r="G54" s="14">
        <f t="shared" si="11"/>
        <v>0</v>
      </c>
      <c r="H54" s="17"/>
      <c r="I54" s="14">
        <f t="shared" si="2"/>
        <v>0</v>
      </c>
      <c r="J54" s="14">
        <f t="shared" si="8"/>
        <v>0</v>
      </c>
      <c r="L54" s="15">
        <f t="shared" si="12"/>
        <v>10991.880000000001</v>
      </c>
      <c r="M54" s="41">
        <f t="shared" si="13"/>
        <v>6144.11</v>
      </c>
      <c r="N54" s="45"/>
      <c r="O54" s="46"/>
      <c r="P54" s="22"/>
      <c r="Q54" s="23"/>
    </row>
    <row r="55" spans="1:17" ht="15.75" x14ac:dyDescent="0.25">
      <c r="A55" s="11">
        <v>45279</v>
      </c>
      <c r="B55" s="14">
        <f t="shared" si="14"/>
        <v>0</v>
      </c>
      <c r="C55" s="16">
        <f t="shared" si="10"/>
        <v>0</v>
      </c>
      <c r="G55" s="14">
        <f t="shared" si="11"/>
        <v>0</v>
      </c>
      <c r="H55" s="17"/>
      <c r="I55" s="14">
        <f t="shared" si="2"/>
        <v>0</v>
      </c>
      <c r="J55" s="14">
        <f t="shared" si="8"/>
        <v>0</v>
      </c>
      <c r="L55" s="15">
        <f t="shared" si="12"/>
        <v>10991.880000000001</v>
      </c>
      <c r="M55" s="41">
        <f t="shared" si="13"/>
        <v>6144.11</v>
      </c>
      <c r="N55" s="45"/>
      <c r="O55" s="46"/>
      <c r="P55" s="22"/>
      <c r="Q55" s="23"/>
    </row>
    <row r="56" spans="1:17" ht="15.75" x14ac:dyDescent="0.25">
      <c r="A56" s="11">
        <v>45280</v>
      </c>
      <c r="B56" s="14">
        <f t="shared" si="14"/>
        <v>0</v>
      </c>
      <c r="C56" s="16">
        <f t="shared" si="10"/>
        <v>0</v>
      </c>
      <c r="G56" s="14">
        <f t="shared" si="11"/>
        <v>0</v>
      </c>
      <c r="H56" s="17"/>
      <c r="I56" s="14">
        <f t="shared" si="2"/>
        <v>0</v>
      </c>
      <c r="J56" s="14">
        <f t="shared" si="8"/>
        <v>0</v>
      </c>
      <c r="L56" s="15">
        <f t="shared" si="12"/>
        <v>10991.880000000001</v>
      </c>
      <c r="M56" s="41">
        <f t="shared" si="13"/>
        <v>6144.11</v>
      </c>
      <c r="N56" s="45"/>
      <c r="O56" s="46"/>
      <c r="P56" s="22"/>
      <c r="Q56" s="23"/>
    </row>
    <row r="57" spans="1:17" ht="15.75" x14ac:dyDescent="0.25">
      <c r="A57" s="11">
        <v>45281</v>
      </c>
      <c r="B57" s="14">
        <f t="shared" si="14"/>
        <v>0</v>
      </c>
      <c r="C57" s="16">
        <f t="shared" si="10"/>
        <v>0</v>
      </c>
      <c r="G57" s="14">
        <f t="shared" si="11"/>
        <v>0</v>
      </c>
      <c r="H57" s="17"/>
      <c r="I57" s="14">
        <f t="shared" si="2"/>
        <v>0</v>
      </c>
      <c r="J57" s="14">
        <f t="shared" si="8"/>
        <v>0</v>
      </c>
      <c r="L57" s="15">
        <f t="shared" si="12"/>
        <v>10991.880000000001</v>
      </c>
      <c r="M57" s="41">
        <f t="shared" si="13"/>
        <v>6144.11</v>
      </c>
      <c r="N57" s="45"/>
      <c r="O57" s="46"/>
      <c r="P57" s="22"/>
      <c r="Q57" s="23"/>
    </row>
    <row r="58" spans="1:17" ht="15.75" x14ac:dyDescent="0.25">
      <c r="A58" s="11">
        <v>45282</v>
      </c>
      <c r="B58" s="14">
        <f t="shared" si="14"/>
        <v>0</v>
      </c>
      <c r="C58" s="16">
        <f t="shared" si="10"/>
        <v>0</v>
      </c>
      <c r="G58" s="14">
        <f t="shared" si="11"/>
        <v>0</v>
      </c>
      <c r="H58" s="17"/>
      <c r="I58" s="14">
        <f t="shared" si="2"/>
        <v>0</v>
      </c>
      <c r="J58" s="14">
        <f t="shared" si="8"/>
        <v>0</v>
      </c>
      <c r="L58" s="15">
        <f t="shared" si="12"/>
        <v>10991.880000000001</v>
      </c>
      <c r="M58" s="41">
        <f t="shared" si="13"/>
        <v>6144.11</v>
      </c>
      <c r="N58" s="45"/>
      <c r="O58" s="47"/>
      <c r="P58" s="22"/>
      <c r="Q58" s="23"/>
    </row>
    <row r="59" spans="1:17" ht="15.75" x14ac:dyDescent="0.25">
      <c r="A59" s="11">
        <v>45283</v>
      </c>
      <c r="B59" s="14">
        <f t="shared" si="14"/>
        <v>0</v>
      </c>
      <c r="C59" s="16">
        <f t="shared" si="10"/>
        <v>0</v>
      </c>
      <c r="G59" s="14">
        <f t="shared" si="11"/>
        <v>0</v>
      </c>
      <c r="H59" s="17"/>
      <c r="I59" s="14">
        <f t="shared" si="2"/>
        <v>0</v>
      </c>
      <c r="J59" s="14">
        <f t="shared" si="8"/>
        <v>0</v>
      </c>
      <c r="L59" s="15">
        <f t="shared" si="12"/>
        <v>10991.880000000001</v>
      </c>
      <c r="M59" s="41">
        <f t="shared" si="13"/>
        <v>6144.11</v>
      </c>
      <c r="N59" s="48"/>
      <c r="O59" s="49"/>
      <c r="P59" s="22"/>
      <c r="Q59" s="23"/>
    </row>
    <row r="60" spans="1:17" x14ac:dyDescent="0.25">
      <c r="A60" s="11">
        <v>45284</v>
      </c>
      <c r="B60" s="14">
        <f t="shared" si="14"/>
        <v>0</v>
      </c>
      <c r="C60" s="16">
        <f t="shared" si="10"/>
        <v>0</v>
      </c>
      <c r="G60" s="14">
        <f t="shared" si="11"/>
        <v>0</v>
      </c>
      <c r="H60" s="17"/>
      <c r="I60" s="14">
        <f t="shared" si="2"/>
        <v>0</v>
      </c>
      <c r="J60" s="14">
        <f t="shared" si="8"/>
        <v>0</v>
      </c>
      <c r="L60" s="15">
        <f t="shared" si="12"/>
        <v>10991.880000000001</v>
      </c>
      <c r="M60" s="41">
        <f t="shared" si="13"/>
        <v>6144.11</v>
      </c>
    </row>
    <row r="61" spans="1:17" x14ac:dyDescent="0.25">
      <c r="A61" s="11">
        <v>45285</v>
      </c>
      <c r="B61" s="14">
        <f t="shared" si="14"/>
        <v>0</v>
      </c>
      <c r="C61" s="16">
        <f t="shared" si="10"/>
        <v>0</v>
      </c>
      <c r="G61" s="14">
        <f t="shared" si="11"/>
        <v>0</v>
      </c>
      <c r="H61" s="17"/>
      <c r="I61" s="14">
        <f t="shared" si="2"/>
        <v>0</v>
      </c>
      <c r="J61" s="14">
        <f t="shared" si="8"/>
        <v>0</v>
      </c>
      <c r="L61" s="15">
        <f t="shared" si="12"/>
        <v>10991.880000000001</v>
      </c>
      <c r="M61" s="41">
        <f t="shared" si="13"/>
        <v>6144.11</v>
      </c>
    </row>
    <row r="62" spans="1:17" x14ac:dyDescent="0.25">
      <c r="A62" s="11">
        <v>45286</v>
      </c>
      <c r="B62" s="14">
        <f t="shared" si="14"/>
        <v>0</v>
      </c>
      <c r="C62" s="16">
        <f t="shared" si="10"/>
        <v>0</v>
      </c>
      <c r="G62" s="14">
        <f t="shared" si="11"/>
        <v>0</v>
      </c>
      <c r="H62" s="17"/>
      <c r="I62" s="14">
        <f t="shared" si="2"/>
        <v>0</v>
      </c>
      <c r="J62" s="14">
        <f t="shared" si="8"/>
        <v>0</v>
      </c>
      <c r="L62" s="15">
        <f t="shared" si="12"/>
        <v>10991.880000000001</v>
      </c>
      <c r="M62" s="41">
        <f t="shared" si="13"/>
        <v>6144.11</v>
      </c>
    </row>
    <row r="63" spans="1:17" x14ac:dyDescent="0.25">
      <c r="A63" s="11">
        <v>45287</v>
      </c>
      <c r="B63" s="14">
        <f t="shared" si="14"/>
        <v>0</v>
      </c>
      <c r="C63" s="16">
        <f t="shared" si="10"/>
        <v>0</v>
      </c>
      <c r="G63" s="14">
        <f t="shared" si="11"/>
        <v>0</v>
      </c>
      <c r="H63" s="17"/>
      <c r="I63" s="14">
        <f t="shared" si="2"/>
        <v>0</v>
      </c>
      <c r="J63" s="14">
        <f t="shared" si="8"/>
        <v>0</v>
      </c>
      <c r="L63" s="15">
        <f t="shared" si="12"/>
        <v>10991.880000000001</v>
      </c>
      <c r="M63" s="41">
        <f t="shared" si="13"/>
        <v>6144.11</v>
      </c>
    </row>
    <row r="64" spans="1:17" x14ac:dyDescent="0.25">
      <c r="A64" s="11">
        <v>45288</v>
      </c>
      <c r="B64" s="14">
        <f t="shared" si="14"/>
        <v>0</v>
      </c>
      <c r="C64" s="16">
        <f t="shared" si="10"/>
        <v>0</v>
      </c>
      <c r="G64" s="14">
        <f t="shared" si="11"/>
        <v>0</v>
      </c>
      <c r="H64" s="17"/>
      <c r="I64" s="14">
        <f t="shared" si="2"/>
        <v>0</v>
      </c>
      <c r="J64" s="14">
        <f t="shared" si="8"/>
        <v>0</v>
      </c>
      <c r="L64" s="15">
        <f t="shared" si="12"/>
        <v>10991.880000000001</v>
      </c>
      <c r="M64" s="41">
        <f t="shared" si="13"/>
        <v>6144.11</v>
      </c>
    </row>
    <row r="65" spans="1:13" x14ac:dyDescent="0.25">
      <c r="A65" s="11">
        <v>45289</v>
      </c>
      <c r="B65" s="14">
        <f t="shared" si="14"/>
        <v>0</v>
      </c>
      <c r="C65" s="16">
        <f t="shared" si="10"/>
        <v>0</v>
      </c>
      <c r="G65" s="14">
        <f t="shared" si="11"/>
        <v>0</v>
      </c>
      <c r="H65" s="17"/>
      <c r="I65" s="14">
        <f t="shared" si="2"/>
        <v>0</v>
      </c>
      <c r="J65" s="14">
        <f t="shared" si="8"/>
        <v>0</v>
      </c>
      <c r="L65" s="15">
        <f t="shared" si="12"/>
        <v>10991.880000000001</v>
      </c>
      <c r="M65" s="41">
        <f t="shared" si="13"/>
        <v>6144.11</v>
      </c>
    </row>
    <row r="66" spans="1:13" x14ac:dyDescent="0.25">
      <c r="A66" s="11">
        <v>45290</v>
      </c>
      <c r="B66" s="14">
        <f t="shared" si="14"/>
        <v>0</v>
      </c>
      <c r="C66" s="16">
        <f t="shared" ref="C66:C97" si="15">B66/L$1</f>
        <v>0</v>
      </c>
      <c r="G66" s="14">
        <f t="shared" ref="G66:G97" si="16">IFERROR(VLOOKUP(F66,N$29:Q$38,4,FALSE),0)</f>
        <v>0</v>
      </c>
      <c r="H66" s="17"/>
      <c r="I66" s="14">
        <f t="shared" ref="I66:I98" si="17">IFERROR(H66*G66, 0)</f>
        <v>0</v>
      </c>
      <c r="J66" s="14">
        <f t="shared" si="8"/>
        <v>0</v>
      </c>
      <c r="L66" s="15">
        <f t="shared" ref="L66:L98" si="18">L65+J66</f>
        <v>10991.880000000001</v>
      </c>
      <c r="M66" s="41">
        <f t="shared" ref="M66:M98" si="19">M65+J66</f>
        <v>6144.11</v>
      </c>
    </row>
    <row r="67" spans="1:13" x14ac:dyDescent="0.25">
      <c r="A67" s="11">
        <v>45291</v>
      </c>
      <c r="B67" s="14">
        <f t="shared" si="14"/>
        <v>0</v>
      </c>
      <c r="C67" s="16">
        <f t="shared" si="15"/>
        <v>0</v>
      </c>
      <c r="G67" s="14">
        <f t="shared" si="16"/>
        <v>0</v>
      </c>
      <c r="H67" s="17"/>
      <c r="I67" s="14">
        <f t="shared" si="17"/>
        <v>0</v>
      </c>
      <c r="J67" s="14">
        <f t="shared" ref="J67:J98" si="20">IFERROR(I67-G67, 0)</f>
        <v>0</v>
      </c>
      <c r="L67" s="15">
        <f t="shared" si="18"/>
        <v>10991.880000000001</v>
      </c>
      <c r="M67" s="41">
        <f t="shared" si="19"/>
        <v>6144.11</v>
      </c>
    </row>
    <row r="68" spans="1:13" x14ac:dyDescent="0.25">
      <c r="A68" s="11">
        <v>45292</v>
      </c>
      <c r="B68" s="14">
        <f t="shared" si="14"/>
        <v>0</v>
      </c>
      <c r="C68" s="16">
        <f t="shared" si="15"/>
        <v>0</v>
      </c>
      <c r="G68" s="14">
        <f t="shared" si="16"/>
        <v>0</v>
      </c>
      <c r="I68" s="14">
        <f t="shared" si="17"/>
        <v>0</v>
      </c>
      <c r="J68" s="14">
        <f t="shared" si="20"/>
        <v>0</v>
      </c>
      <c r="L68" s="15">
        <f t="shared" si="18"/>
        <v>10991.880000000001</v>
      </c>
      <c r="M68" s="41">
        <f t="shared" si="19"/>
        <v>6144.11</v>
      </c>
    </row>
    <row r="69" spans="1:13" x14ac:dyDescent="0.25">
      <c r="A69" s="11">
        <v>45293</v>
      </c>
      <c r="B69" s="14">
        <f t="shared" si="14"/>
        <v>0</v>
      </c>
      <c r="C69" s="16">
        <f t="shared" si="15"/>
        <v>0</v>
      </c>
      <c r="G69" s="14">
        <f t="shared" si="16"/>
        <v>0</v>
      </c>
      <c r="I69" s="14">
        <f t="shared" si="17"/>
        <v>0</v>
      </c>
      <c r="J69" s="14">
        <f t="shared" si="20"/>
        <v>0</v>
      </c>
      <c r="L69" s="15">
        <f t="shared" si="18"/>
        <v>10991.880000000001</v>
      </c>
      <c r="M69" s="41">
        <f t="shared" si="19"/>
        <v>6144.11</v>
      </c>
    </row>
    <row r="70" spans="1:13" x14ac:dyDescent="0.25">
      <c r="A70" s="11">
        <v>45294</v>
      </c>
      <c r="B70" s="14">
        <f t="shared" si="14"/>
        <v>0</v>
      </c>
      <c r="C70" s="16">
        <f t="shared" si="15"/>
        <v>0</v>
      </c>
      <c r="G70" s="14">
        <f t="shared" si="16"/>
        <v>0</v>
      </c>
      <c r="I70" s="14">
        <f t="shared" si="17"/>
        <v>0</v>
      </c>
      <c r="J70" s="14">
        <f t="shared" si="20"/>
        <v>0</v>
      </c>
      <c r="L70" s="15">
        <f t="shared" si="18"/>
        <v>10991.880000000001</v>
      </c>
      <c r="M70" s="41">
        <f t="shared" si="19"/>
        <v>6144.11</v>
      </c>
    </row>
    <row r="71" spans="1:13" x14ac:dyDescent="0.25">
      <c r="A71" s="11">
        <v>45295</v>
      </c>
      <c r="B71" s="14">
        <f t="shared" si="14"/>
        <v>0</v>
      </c>
      <c r="C71" s="16">
        <f t="shared" si="15"/>
        <v>0</v>
      </c>
      <c r="G71" s="14">
        <f t="shared" si="16"/>
        <v>0</v>
      </c>
      <c r="I71" s="14">
        <f t="shared" si="17"/>
        <v>0</v>
      </c>
      <c r="J71" s="14">
        <f t="shared" si="20"/>
        <v>0</v>
      </c>
      <c r="L71" s="15">
        <f t="shared" si="18"/>
        <v>10991.880000000001</v>
      </c>
      <c r="M71" s="41">
        <f t="shared" si="19"/>
        <v>6144.11</v>
      </c>
    </row>
    <row r="72" spans="1:13" x14ac:dyDescent="0.25">
      <c r="A72" s="11">
        <v>45296</v>
      </c>
      <c r="B72" s="14">
        <f t="shared" si="14"/>
        <v>0</v>
      </c>
      <c r="C72" s="16">
        <f t="shared" si="15"/>
        <v>0</v>
      </c>
      <c r="G72" s="14">
        <f t="shared" si="16"/>
        <v>0</v>
      </c>
      <c r="I72" s="14">
        <f t="shared" si="17"/>
        <v>0</v>
      </c>
      <c r="J72" s="14">
        <f t="shared" si="20"/>
        <v>0</v>
      </c>
      <c r="L72" s="15">
        <f t="shared" si="18"/>
        <v>10991.880000000001</v>
      </c>
      <c r="M72" s="41">
        <f t="shared" si="19"/>
        <v>6144.11</v>
      </c>
    </row>
    <row r="73" spans="1:13" x14ac:dyDescent="0.25">
      <c r="A73" s="11">
        <v>45297</v>
      </c>
      <c r="B73" s="14">
        <f t="shared" si="14"/>
        <v>0</v>
      </c>
      <c r="C73" s="16">
        <f t="shared" si="15"/>
        <v>0</v>
      </c>
      <c r="G73" s="14">
        <f t="shared" si="16"/>
        <v>0</v>
      </c>
      <c r="I73" s="14">
        <f t="shared" si="17"/>
        <v>0</v>
      </c>
      <c r="J73" s="14">
        <f t="shared" si="20"/>
        <v>0</v>
      </c>
      <c r="L73" s="15">
        <f t="shared" si="18"/>
        <v>10991.880000000001</v>
      </c>
      <c r="M73" s="41">
        <f t="shared" si="19"/>
        <v>6144.11</v>
      </c>
    </row>
    <row r="74" spans="1:13" x14ac:dyDescent="0.25">
      <c r="A74" s="11">
        <v>45298</v>
      </c>
      <c r="B74" s="14">
        <f t="shared" si="14"/>
        <v>0</v>
      </c>
      <c r="C74" s="16">
        <f t="shared" si="15"/>
        <v>0</v>
      </c>
      <c r="G74" s="14">
        <f t="shared" si="16"/>
        <v>0</v>
      </c>
      <c r="I74" s="14">
        <f t="shared" si="17"/>
        <v>0</v>
      </c>
      <c r="J74" s="14">
        <f t="shared" si="20"/>
        <v>0</v>
      </c>
      <c r="L74" s="15">
        <f t="shared" si="18"/>
        <v>10991.880000000001</v>
      </c>
      <c r="M74" s="41">
        <f t="shared" si="19"/>
        <v>6144.11</v>
      </c>
    </row>
    <row r="75" spans="1:13" x14ac:dyDescent="0.25">
      <c r="A75" s="11">
        <v>45299</v>
      </c>
      <c r="B75" s="14">
        <f t="shared" si="14"/>
        <v>0</v>
      </c>
      <c r="C75" s="16">
        <f t="shared" si="15"/>
        <v>0</v>
      </c>
      <c r="G75" s="14">
        <f t="shared" si="16"/>
        <v>0</v>
      </c>
      <c r="I75" s="14">
        <f t="shared" si="17"/>
        <v>0</v>
      </c>
      <c r="J75" s="14">
        <f t="shared" si="20"/>
        <v>0</v>
      </c>
      <c r="L75" s="15">
        <f t="shared" si="18"/>
        <v>10991.880000000001</v>
      </c>
      <c r="M75" s="41">
        <f t="shared" si="19"/>
        <v>6144.11</v>
      </c>
    </row>
    <row r="76" spans="1:13" x14ac:dyDescent="0.25">
      <c r="A76" s="11">
        <v>45300</v>
      </c>
      <c r="B76" s="14">
        <f t="shared" si="14"/>
        <v>0</v>
      </c>
      <c r="C76" s="16">
        <f t="shared" si="15"/>
        <v>0</v>
      </c>
      <c r="G76" s="14">
        <f t="shared" si="16"/>
        <v>0</v>
      </c>
      <c r="I76" s="14">
        <f t="shared" si="17"/>
        <v>0</v>
      </c>
      <c r="J76" s="14">
        <f t="shared" si="20"/>
        <v>0</v>
      </c>
      <c r="L76" s="15">
        <f t="shared" si="18"/>
        <v>10991.880000000001</v>
      </c>
      <c r="M76" s="41">
        <f t="shared" si="19"/>
        <v>6144.11</v>
      </c>
    </row>
    <row r="77" spans="1:13" x14ac:dyDescent="0.25">
      <c r="A77" s="11">
        <v>45301</v>
      </c>
      <c r="B77" s="14">
        <f t="shared" si="14"/>
        <v>0</v>
      </c>
      <c r="C77" s="16">
        <f t="shared" si="15"/>
        <v>0</v>
      </c>
      <c r="G77" s="14">
        <f t="shared" si="16"/>
        <v>0</v>
      </c>
      <c r="I77" s="14">
        <f t="shared" si="17"/>
        <v>0</v>
      </c>
      <c r="J77" s="14">
        <f t="shared" si="20"/>
        <v>0</v>
      </c>
      <c r="L77" s="15">
        <f t="shared" si="18"/>
        <v>10991.880000000001</v>
      </c>
      <c r="M77" s="41">
        <f t="shared" si="19"/>
        <v>6144.11</v>
      </c>
    </row>
    <row r="78" spans="1:13" x14ac:dyDescent="0.25">
      <c r="A78" s="11">
        <v>45302</v>
      </c>
      <c r="B78" s="14">
        <f t="shared" si="14"/>
        <v>0</v>
      </c>
      <c r="C78" s="16">
        <f t="shared" si="15"/>
        <v>0</v>
      </c>
      <c r="G78" s="14">
        <f t="shared" si="16"/>
        <v>0</v>
      </c>
      <c r="I78" s="14">
        <f t="shared" si="17"/>
        <v>0</v>
      </c>
      <c r="J78" s="14">
        <f t="shared" si="20"/>
        <v>0</v>
      </c>
      <c r="L78" s="15">
        <f t="shared" si="18"/>
        <v>10991.880000000001</v>
      </c>
      <c r="M78" s="41">
        <f t="shared" si="19"/>
        <v>6144.11</v>
      </c>
    </row>
    <row r="79" spans="1:13" x14ac:dyDescent="0.25">
      <c r="A79" s="11">
        <v>45303</v>
      </c>
      <c r="B79" s="14">
        <f t="shared" ref="B79:B98" si="21">SUMIF(D$2:D$67,A79,J$2:J$67)</f>
        <v>0</v>
      </c>
      <c r="C79" s="16">
        <f t="shared" si="15"/>
        <v>0</v>
      </c>
      <c r="G79" s="14">
        <f t="shared" si="16"/>
        <v>0</v>
      </c>
      <c r="I79" s="14">
        <f t="shared" si="17"/>
        <v>0</v>
      </c>
      <c r="J79" s="14">
        <f t="shared" si="20"/>
        <v>0</v>
      </c>
      <c r="L79" s="15">
        <f t="shared" si="18"/>
        <v>10991.880000000001</v>
      </c>
      <c r="M79" s="41">
        <f t="shared" si="19"/>
        <v>6144.11</v>
      </c>
    </row>
    <row r="80" spans="1:13" x14ac:dyDescent="0.25">
      <c r="A80" s="11">
        <v>45304</v>
      </c>
      <c r="B80" s="14">
        <f t="shared" si="21"/>
        <v>0</v>
      </c>
      <c r="C80" s="16">
        <f t="shared" si="15"/>
        <v>0</v>
      </c>
      <c r="G80" s="14">
        <f t="shared" si="16"/>
        <v>0</v>
      </c>
      <c r="I80" s="14">
        <f t="shared" si="17"/>
        <v>0</v>
      </c>
      <c r="J80" s="14">
        <f t="shared" si="20"/>
        <v>0</v>
      </c>
      <c r="L80" s="15">
        <f t="shared" si="18"/>
        <v>10991.880000000001</v>
      </c>
      <c r="M80" s="41">
        <f t="shared" si="19"/>
        <v>6144.11</v>
      </c>
    </row>
    <row r="81" spans="1:13" x14ac:dyDescent="0.25">
      <c r="A81" s="11">
        <v>45305</v>
      </c>
      <c r="B81" s="14">
        <f t="shared" si="21"/>
        <v>0</v>
      </c>
      <c r="C81" s="16">
        <f t="shared" si="15"/>
        <v>0</v>
      </c>
      <c r="G81" s="14">
        <f t="shared" si="16"/>
        <v>0</v>
      </c>
      <c r="I81" s="14">
        <f t="shared" si="17"/>
        <v>0</v>
      </c>
      <c r="J81" s="14">
        <f t="shared" si="20"/>
        <v>0</v>
      </c>
      <c r="L81" s="15">
        <f t="shared" si="18"/>
        <v>10991.880000000001</v>
      </c>
      <c r="M81" s="41">
        <f t="shared" si="19"/>
        <v>6144.11</v>
      </c>
    </row>
    <row r="82" spans="1:13" x14ac:dyDescent="0.25">
      <c r="A82" s="11">
        <v>45306</v>
      </c>
      <c r="B82" s="14">
        <f t="shared" si="21"/>
        <v>0</v>
      </c>
      <c r="C82" s="16">
        <f t="shared" si="15"/>
        <v>0</v>
      </c>
      <c r="G82" s="14">
        <f t="shared" si="16"/>
        <v>0</v>
      </c>
      <c r="I82" s="14">
        <f t="shared" si="17"/>
        <v>0</v>
      </c>
      <c r="J82" s="14">
        <f t="shared" si="20"/>
        <v>0</v>
      </c>
      <c r="L82" s="15">
        <f t="shared" si="18"/>
        <v>10991.880000000001</v>
      </c>
      <c r="M82" s="41">
        <f t="shared" si="19"/>
        <v>6144.11</v>
      </c>
    </row>
    <row r="83" spans="1:13" x14ac:dyDescent="0.25">
      <c r="A83" s="11">
        <v>45307</v>
      </c>
      <c r="B83" s="14">
        <f t="shared" si="21"/>
        <v>0</v>
      </c>
      <c r="C83" s="16">
        <f t="shared" si="15"/>
        <v>0</v>
      </c>
      <c r="G83" s="14">
        <f t="shared" si="16"/>
        <v>0</v>
      </c>
      <c r="I83" s="14">
        <f t="shared" si="17"/>
        <v>0</v>
      </c>
      <c r="J83" s="14">
        <f t="shared" si="20"/>
        <v>0</v>
      </c>
      <c r="L83" s="15">
        <f t="shared" si="18"/>
        <v>10991.880000000001</v>
      </c>
      <c r="M83" s="41">
        <f t="shared" si="19"/>
        <v>6144.11</v>
      </c>
    </row>
    <row r="84" spans="1:13" x14ac:dyDescent="0.25">
      <c r="A84" s="11">
        <v>45308</v>
      </c>
      <c r="B84" s="14">
        <f t="shared" si="21"/>
        <v>0</v>
      </c>
      <c r="C84" s="16">
        <f t="shared" si="15"/>
        <v>0</v>
      </c>
      <c r="G84" s="14">
        <f t="shared" si="16"/>
        <v>0</v>
      </c>
      <c r="I84" s="14">
        <f t="shared" si="17"/>
        <v>0</v>
      </c>
      <c r="J84" s="14">
        <f t="shared" si="20"/>
        <v>0</v>
      </c>
      <c r="L84" s="15">
        <f t="shared" si="18"/>
        <v>10991.880000000001</v>
      </c>
      <c r="M84" s="41">
        <f t="shared" si="19"/>
        <v>6144.11</v>
      </c>
    </row>
    <row r="85" spans="1:13" x14ac:dyDescent="0.25">
      <c r="A85" s="11">
        <v>45309</v>
      </c>
      <c r="B85" s="14">
        <f t="shared" si="21"/>
        <v>0</v>
      </c>
      <c r="C85" s="16">
        <f t="shared" si="15"/>
        <v>0</v>
      </c>
      <c r="G85" s="14">
        <f t="shared" si="16"/>
        <v>0</v>
      </c>
      <c r="I85" s="14">
        <f t="shared" si="17"/>
        <v>0</v>
      </c>
      <c r="J85" s="14">
        <f t="shared" si="20"/>
        <v>0</v>
      </c>
      <c r="L85" s="15">
        <f t="shared" si="18"/>
        <v>10991.880000000001</v>
      </c>
      <c r="M85" s="41">
        <f t="shared" si="19"/>
        <v>6144.11</v>
      </c>
    </row>
    <row r="86" spans="1:13" x14ac:dyDescent="0.25">
      <c r="A86" s="11">
        <v>45310</v>
      </c>
      <c r="B86" s="14">
        <f t="shared" si="21"/>
        <v>0</v>
      </c>
      <c r="C86" s="16">
        <f t="shared" si="15"/>
        <v>0</v>
      </c>
      <c r="G86" s="14">
        <f t="shared" si="16"/>
        <v>0</v>
      </c>
      <c r="I86" s="14">
        <f t="shared" si="17"/>
        <v>0</v>
      </c>
      <c r="J86" s="14">
        <f t="shared" si="20"/>
        <v>0</v>
      </c>
      <c r="L86" s="15">
        <f t="shared" si="18"/>
        <v>10991.880000000001</v>
      </c>
      <c r="M86" s="41">
        <f t="shared" si="19"/>
        <v>6144.11</v>
      </c>
    </row>
    <row r="87" spans="1:13" x14ac:dyDescent="0.25">
      <c r="A87" s="11">
        <v>45311</v>
      </c>
      <c r="B87" s="14">
        <f t="shared" si="21"/>
        <v>0</v>
      </c>
      <c r="C87" s="16">
        <f t="shared" si="15"/>
        <v>0</v>
      </c>
      <c r="G87" s="14">
        <f t="shared" si="16"/>
        <v>0</v>
      </c>
      <c r="I87" s="14">
        <f t="shared" si="17"/>
        <v>0</v>
      </c>
      <c r="J87" s="14">
        <f t="shared" si="20"/>
        <v>0</v>
      </c>
      <c r="L87" s="15">
        <f t="shared" si="18"/>
        <v>10991.880000000001</v>
      </c>
      <c r="M87" s="41">
        <f t="shared" si="19"/>
        <v>6144.11</v>
      </c>
    </row>
    <row r="88" spans="1:13" x14ac:dyDescent="0.25">
      <c r="A88" s="11">
        <v>45312</v>
      </c>
      <c r="B88" s="14">
        <f t="shared" si="21"/>
        <v>0</v>
      </c>
      <c r="C88" s="16">
        <f t="shared" si="15"/>
        <v>0</v>
      </c>
      <c r="G88" s="14">
        <f t="shared" si="16"/>
        <v>0</v>
      </c>
      <c r="I88" s="14">
        <f t="shared" si="17"/>
        <v>0</v>
      </c>
      <c r="J88" s="14">
        <f t="shared" si="20"/>
        <v>0</v>
      </c>
      <c r="L88" s="15">
        <f t="shared" si="18"/>
        <v>10991.880000000001</v>
      </c>
      <c r="M88" s="41">
        <f t="shared" si="19"/>
        <v>6144.11</v>
      </c>
    </row>
    <row r="89" spans="1:13" x14ac:dyDescent="0.25">
      <c r="A89" s="11">
        <v>45313</v>
      </c>
      <c r="B89" s="14">
        <f t="shared" si="21"/>
        <v>0</v>
      </c>
      <c r="C89" s="16">
        <f t="shared" si="15"/>
        <v>0</v>
      </c>
      <c r="G89" s="14">
        <f t="shared" si="16"/>
        <v>0</v>
      </c>
      <c r="I89" s="14">
        <f t="shared" si="17"/>
        <v>0</v>
      </c>
      <c r="J89" s="14">
        <f t="shared" si="20"/>
        <v>0</v>
      </c>
      <c r="L89" s="15">
        <f t="shared" si="18"/>
        <v>10991.880000000001</v>
      </c>
      <c r="M89" s="41">
        <f t="shared" si="19"/>
        <v>6144.11</v>
      </c>
    </row>
    <row r="90" spans="1:13" x14ac:dyDescent="0.25">
      <c r="A90" s="11">
        <v>45314</v>
      </c>
      <c r="B90" s="14">
        <f t="shared" si="21"/>
        <v>0</v>
      </c>
      <c r="C90" s="16">
        <f t="shared" si="15"/>
        <v>0</v>
      </c>
      <c r="G90" s="14">
        <f t="shared" si="16"/>
        <v>0</v>
      </c>
      <c r="I90" s="14">
        <f t="shared" si="17"/>
        <v>0</v>
      </c>
      <c r="J90" s="14">
        <f t="shared" si="20"/>
        <v>0</v>
      </c>
      <c r="L90" s="15">
        <f t="shared" si="18"/>
        <v>10991.880000000001</v>
      </c>
      <c r="M90" s="41">
        <f t="shared" si="19"/>
        <v>6144.11</v>
      </c>
    </row>
    <row r="91" spans="1:13" x14ac:dyDescent="0.25">
      <c r="A91" s="11">
        <v>45315</v>
      </c>
      <c r="B91" s="14">
        <f t="shared" si="21"/>
        <v>0</v>
      </c>
      <c r="C91" s="16">
        <f t="shared" si="15"/>
        <v>0</v>
      </c>
      <c r="G91" s="14">
        <f t="shared" si="16"/>
        <v>0</v>
      </c>
      <c r="I91" s="14">
        <f t="shared" si="17"/>
        <v>0</v>
      </c>
      <c r="J91" s="14">
        <f t="shared" si="20"/>
        <v>0</v>
      </c>
      <c r="L91" s="15">
        <f t="shared" si="18"/>
        <v>10991.880000000001</v>
      </c>
      <c r="M91" s="41">
        <f t="shared" si="19"/>
        <v>6144.11</v>
      </c>
    </row>
    <row r="92" spans="1:13" x14ac:dyDescent="0.25">
      <c r="A92" s="11">
        <v>45316</v>
      </c>
      <c r="B92" s="14">
        <f t="shared" si="21"/>
        <v>0</v>
      </c>
      <c r="C92" s="16">
        <f t="shared" si="15"/>
        <v>0</v>
      </c>
      <c r="G92" s="14">
        <f t="shared" si="16"/>
        <v>0</v>
      </c>
      <c r="I92" s="14">
        <f t="shared" si="17"/>
        <v>0</v>
      </c>
      <c r="J92" s="14">
        <f t="shared" si="20"/>
        <v>0</v>
      </c>
      <c r="L92" s="15">
        <f t="shared" si="18"/>
        <v>10991.880000000001</v>
      </c>
      <c r="M92" s="41">
        <f t="shared" si="19"/>
        <v>6144.11</v>
      </c>
    </row>
    <row r="93" spans="1:13" x14ac:dyDescent="0.25">
      <c r="A93" s="11">
        <v>45317</v>
      </c>
      <c r="B93" s="14">
        <f t="shared" si="21"/>
        <v>0</v>
      </c>
      <c r="C93" s="16">
        <f t="shared" si="15"/>
        <v>0</v>
      </c>
      <c r="G93" s="14">
        <f t="shared" si="16"/>
        <v>0</v>
      </c>
      <c r="I93" s="14">
        <f t="shared" si="17"/>
        <v>0</v>
      </c>
      <c r="J93" s="14">
        <f t="shared" si="20"/>
        <v>0</v>
      </c>
      <c r="L93" s="15">
        <f t="shared" si="18"/>
        <v>10991.880000000001</v>
      </c>
      <c r="M93" s="41">
        <f t="shared" si="19"/>
        <v>6144.11</v>
      </c>
    </row>
    <row r="94" spans="1:13" x14ac:dyDescent="0.25">
      <c r="A94" s="11">
        <v>45318</v>
      </c>
      <c r="B94" s="14">
        <f t="shared" si="21"/>
        <v>0</v>
      </c>
      <c r="C94" s="16">
        <f t="shared" si="15"/>
        <v>0</v>
      </c>
      <c r="G94" s="14">
        <f t="shared" si="16"/>
        <v>0</v>
      </c>
      <c r="I94" s="14">
        <f t="shared" si="17"/>
        <v>0</v>
      </c>
      <c r="J94" s="14">
        <f t="shared" si="20"/>
        <v>0</v>
      </c>
      <c r="L94" s="15">
        <f t="shared" si="18"/>
        <v>10991.880000000001</v>
      </c>
      <c r="M94" s="41">
        <f t="shared" si="19"/>
        <v>6144.11</v>
      </c>
    </row>
    <row r="95" spans="1:13" x14ac:dyDescent="0.25">
      <c r="A95" s="11">
        <v>45319</v>
      </c>
      <c r="B95" s="14">
        <f t="shared" si="21"/>
        <v>0</v>
      </c>
      <c r="C95" s="16">
        <f t="shared" si="15"/>
        <v>0</v>
      </c>
      <c r="G95" s="14">
        <f t="shared" si="16"/>
        <v>0</v>
      </c>
      <c r="I95" s="14">
        <f t="shared" si="17"/>
        <v>0</v>
      </c>
      <c r="J95" s="14">
        <f t="shared" si="20"/>
        <v>0</v>
      </c>
      <c r="L95" s="15">
        <f t="shared" si="18"/>
        <v>10991.880000000001</v>
      </c>
      <c r="M95" s="41">
        <f t="shared" si="19"/>
        <v>6144.11</v>
      </c>
    </row>
    <row r="96" spans="1:13" x14ac:dyDescent="0.25">
      <c r="A96" s="11">
        <v>45320</v>
      </c>
      <c r="B96" s="14">
        <f t="shared" si="21"/>
        <v>0</v>
      </c>
      <c r="C96" s="16">
        <f t="shared" si="15"/>
        <v>0</v>
      </c>
      <c r="G96" s="14">
        <f t="shared" si="16"/>
        <v>0</v>
      </c>
      <c r="I96" s="14">
        <f t="shared" si="17"/>
        <v>0</v>
      </c>
      <c r="J96" s="14">
        <f t="shared" si="20"/>
        <v>0</v>
      </c>
      <c r="L96" s="15">
        <f t="shared" si="18"/>
        <v>10991.880000000001</v>
      </c>
      <c r="M96" s="41">
        <f t="shared" si="19"/>
        <v>6144.11</v>
      </c>
    </row>
    <row r="97" spans="1:13" x14ac:dyDescent="0.25">
      <c r="A97" s="11">
        <v>45321</v>
      </c>
      <c r="B97" s="14">
        <f t="shared" si="21"/>
        <v>0</v>
      </c>
      <c r="C97" s="16">
        <f t="shared" si="15"/>
        <v>0</v>
      </c>
      <c r="G97" s="14">
        <f t="shared" si="16"/>
        <v>0</v>
      </c>
      <c r="I97" s="14">
        <f t="shared" si="17"/>
        <v>0</v>
      </c>
      <c r="J97" s="14">
        <f t="shared" si="20"/>
        <v>0</v>
      </c>
      <c r="L97" s="15">
        <f t="shared" si="18"/>
        <v>10991.880000000001</v>
      </c>
      <c r="M97" s="41">
        <f t="shared" si="19"/>
        <v>6144.11</v>
      </c>
    </row>
    <row r="98" spans="1:13" x14ac:dyDescent="0.25">
      <c r="A98" s="11">
        <v>45322</v>
      </c>
      <c r="B98" s="14">
        <f t="shared" si="21"/>
        <v>0</v>
      </c>
      <c r="C98" s="16">
        <f t="shared" ref="C98" si="22">B98/L$1</f>
        <v>0</v>
      </c>
      <c r="G98" s="14">
        <f t="shared" ref="G98" si="23">IFERROR(VLOOKUP(F98,N$29:Q$38,4,FALSE),0)</f>
        <v>0</v>
      </c>
      <c r="I98" s="14">
        <f t="shared" si="17"/>
        <v>0</v>
      </c>
      <c r="J98" s="14">
        <f t="shared" si="20"/>
        <v>0</v>
      </c>
      <c r="L98" s="15">
        <f t="shared" si="18"/>
        <v>10991.880000000001</v>
      </c>
      <c r="M98" s="41">
        <f t="shared" si="19"/>
        <v>6144.11</v>
      </c>
    </row>
  </sheetData>
  <mergeCells count="38"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  <mergeCell ref="N20:Q20"/>
    <mergeCell ref="N24:Q24"/>
    <mergeCell ref="N26:Q27"/>
    <mergeCell ref="N21:Q23"/>
    <mergeCell ref="N25:Q25"/>
    <mergeCell ref="N16:Q16"/>
    <mergeCell ref="N17:O17"/>
    <mergeCell ref="P17:Q17"/>
    <mergeCell ref="N18:O19"/>
    <mergeCell ref="P18:Q19"/>
    <mergeCell ref="N39:O39"/>
    <mergeCell ref="P39:Q39"/>
    <mergeCell ref="N40:O41"/>
    <mergeCell ref="P40:Q41"/>
    <mergeCell ref="N38:O38"/>
    <mergeCell ref="N42:Q42"/>
    <mergeCell ref="N43:Q45"/>
    <mergeCell ref="N46:Q46"/>
    <mergeCell ref="N47:Q47"/>
    <mergeCell ref="N48:Q49"/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</mergeCells>
  <conditionalFormatting sqref="B2:C98">
    <cfRule type="cellIs" dxfId="23" priority="36" operator="lessThan">
      <formula>0</formula>
    </cfRule>
    <cfRule type="cellIs" dxfId="22" priority="37" operator="greaterThan">
      <formula>0</formula>
    </cfRule>
  </conditionalFormatting>
  <conditionalFormatting sqref="P30">
    <cfRule type="cellIs" dxfId="21" priority="27" operator="greaterThan">
      <formula>0</formula>
    </cfRule>
  </conditionalFormatting>
  <conditionalFormatting sqref="P30">
    <cfRule type="cellIs" dxfId="20" priority="28" operator="lessThan">
      <formula>0</formula>
    </cfRule>
  </conditionalFormatting>
  <conditionalFormatting sqref="P31:P38">
    <cfRule type="cellIs" dxfId="19" priority="25" operator="greaterThan">
      <formula>5</formula>
    </cfRule>
    <cfRule type="cellIs" dxfId="18" priority="26" operator="greaterThan">
      <formula>0</formula>
    </cfRule>
    <cfRule type="cellIs" dxfId="17" priority="29" operator="greaterThan">
      <formula>0</formula>
    </cfRule>
  </conditionalFormatting>
  <conditionalFormatting sqref="P31:P38">
    <cfRule type="cellIs" dxfId="16" priority="30" operator="lessThan">
      <formula>0</formula>
    </cfRule>
  </conditionalFormatting>
  <conditionalFormatting sqref="P31:P38">
    <cfRule type="cellIs" dxfId="15" priority="31" operator="equal">
      <formula>0</formula>
    </cfRule>
  </conditionalFormatting>
  <conditionalFormatting sqref="N26">
    <cfRule type="cellIs" dxfId="14" priority="22" operator="lessThan">
      <formula>0</formula>
    </cfRule>
  </conditionalFormatting>
  <conditionalFormatting sqref="N21">
    <cfRule type="cellIs" dxfId="13" priority="23" operator="greaterThan">
      <formula>0</formula>
    </cfRule>
  </conditionalFormatting>
  <conditionalFormatting sqref="N21">
    <cfRule type="cellIs" dxfId="12" priority="24" operator="lessThan">
      <formula>0</formula>
    </cfRule>
  </conditionalFormatting>
  <conditionalFormatting sqref="O28:P28">
    <cfRule type="iconSet" priority="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13" operator="greaterThan">
      <formula>0</formula>
    </cfRule>
  </conditionalFormatting>
  <conditionalFormatting sqref="P52">
    <cfRule type="cellIs" dxfId="10" priority="14" operator="lessThan">
      <formula>0</formula>
    </cfRule>
  </conditionalFormatting>
  <conditionalFormatting sqref="P53:P59">
    <cfRule type="cellIs" dxfId="9" priority="11" operator="greaterThan">
      <formula>5</formula>
    </cfRule>
    <cfRule type="cellIs" dxfId="8" priority="12" operator="greaterThan">
      <formula>0</formula>
    </cfRule>
    <cfRule type="cellIs" dxfId="7" priority="15" operator="greaterThan">
      <formula>0</formula>
    </cfRule>
  </conditionalFormatting>
  <conditionalFormatting sqref="P53:P59">
    <cfRule type="cellIs" dxfId="6" priority="16" operator="lessThan">
      <formula>0</formula>
    </cfRule>
  </conditionalFormatting>
  <conditionalFormatting sqref="P53:P59">
    <cfRule type="cellIs" dxfId="5" priority="17" operator="equal">
      <formula>0</formula>
    </cfRule>
  </conditionalFormatting>
  <conditionalFormatting sqref="N48">
    <cfRule type="cellIs" dxfId="4" priority="8" operator="lessThan">
      <formula>0</formula>
    </cfRule>
  </conditionalFormatting>
  <conditionalFormatting sqref="N43">
    <cfRule type="cellIs" dxfId="3" priority="9" operator="greaterThan">
      <formula>0</formula>
    </cfRule>
  </conditionalFormatting>
  <conditionalFormatting sqref="N43">
    <cfRule type="cellIs" dxfId="2" priority="10" operator="lessThan">
      <formula>0</formula>
    </cfRule>
  </conditionalFormatting>
  <conditionalFormatting sqref="O50:P50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J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21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2023-11-11T11:54:50Z</dcterms:modified>
</cp:coreProperties>
</file>