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firstSheet="7" activeTab="8"/>
  </bookViews>
  <sheets>
    <sheet name="all" sheetId="3" r:id="rId1"/>
    <sheet name="ALLL" sheetId="31" r:id="rId2"/>
    <sheet name="allT" sheetId="29" r:id="rId3"/>
    <sheet name="fevereiro" sheetId="4" r:id="rId4"/>
    <sheet name="fevereiroInvest" sheetId="7" r:id="rId5"/>
    <sheet name="marco" sheetId="5" r:id="rId6"/>
    <sheet name="marcoInvest" sheetId="10" r:id="rId7"/>
    <sheet name="abril" sheetId="6" r:id="rId8"/>
    <sheet name="abrilInvest" sheetId="15" r:id="rId9"/>
    <sheet name="maio" sheetId="8" r:id="rId10"/>
    <sheet name="maioInvest" sheetId="16" r:id="rId11"/>
    <sheet name="junho" sheetId="9" r:id="rId12"/>
    <sheet name="junhoInvestT" sheetId="26" r:id="rId13"/>
    <sheet name="junhoInvest" sheetId="17" r:id="rId14"/>
    <sheet name="julho" sheetId="11" r:id="rId15"/>
    <sheet name="julhoInvestT" sheetId="27" r:id="rId16"/>
    <sheet name="julhoInvest" sheetId="18" r:id="rId17"/>
    <sheet name="agosto" sheetId="1" r:id="rId18"/>
    <sheet name="agostoInvestT" sheetId="24" r:id="rId19"/>
    <sheet name="agostoInvest" sheetId="19" r:id="rId20"/>
    <sheet name="setembro" sheetId="2" r:id="rId21"/>
    <sheet name="setembroInvestT" sheetId="25" r:id="rId22"/>
    <sheet name="setembroInvest" sheetId="20" r:id="rId23"/>
    <sheet name="outubro" sheetId="12" r:id="rId24"/>
    <sheet name="outubroInvestT" sheetId="28" r:id="rId25"/>
    <sheet name="outubroInvest" sheetId="21" r:id="rId26"/>
    <sheet name="novembro" sheetId="13" r:id="rId27"/>
    <sheet name="novembroInvestT" sheetId="30" r:id="rId28"/>
    <sheet name="novembroInvest" sheetId="22" r:id="rId29"/>
    <sheet name="dezembro" sheetId="14" r:id="rId30"/>
    <sheet name="dezembroInvest" sheetId="2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25" l="1"/>
  <c r="D25" i="23"/>
  <c r="D51" i="30"/>
  <c r="D418" i="31"/>
  <c r="D67" i="24" l="1"/>
  <c r="I445" i="31" l="1"/>
  <c r="I446" i="31"/>
  <c r="I447" i="31"/>
  <c r="I448" i="31"/>
  <c r="I449" i="31"/>
  <c r="I450" i="31"/>
  <c r="I451" i="31"/>
  <c r="I452" i="31"/>
  <c r="I453" i="31"/>
  <c r="I454" i="31"/>
  <c r="I455" i="31"/>
  <c r="I456" i="31"/>
  <c r="I457" i="31"/>
  <c r="I458" i="31"/>
  <c r="I459" i="31"/>
  <c r="I460" i="31"/>
  <c r="I461" i="31"/>
  <c r="I462" i="31"/>
  <c r="I463" i="31"/>
  <c r="I464" i="31"/>
  <c r="I465" i="31"/>
  <c r="I466" i="31"/>
  <c r="I467" i="31"/>
  <c r="I468" i="31"/>
  <c r="I469" i="31"/>
  <c r="I470" i="31"/>
  <c r="I471" i="31"/>
  <c r="I472" i="31"/>
  <c r="I473" i="31"/>
  <c r="I444" i="31"/>
  <c r="K445" i="31"/>
  <c r="K446" i="31"/>
  <c r="K447" i="31"/>
  <c r="K448" i="31"/>
  <c r="K451" i="31"/>
  <c r="K455" i="31"/>
  <c r="K456" i="31"/>
  <c r="K458" i="31"/>
  <c r="K459" i="31"/>
  <c r="K460" i="31"/>
  <c r="K461" i="31"/>
  <c r="K464" i="31"/>
  <c r="K470" i="31"/>
  <c r="K471" i="31"/>
  <c r="K472" i="31"/>
  <c r="K473" i="31"/>
  <c r="K444" i="31"/>
  <c r="L446" i="31" l="1"/>
  <c r="L456" i="31"/>
  <c r="L472" i="31"/>
  <c r="I474" i="31"/>
  <c r="L460" i="31"/>
  <c r="L470" i="31"/>
  <c r="L459" i="31"/>
  <c r="L473" i="31"/>
  <c r="L445" i="31"/>
  <c r="L451" i="31"/>
  <c r="L461" i="31"/>
  <c r="L471" i="31"/>
  <c r="L447" i="31"/>
  <c r="L455" i="31"/>
  <c r="L448" i="31"/>
  <c r="L464" i="31"/>
  <c r="L458" i="31"/>
  <c r="L444" i="31"/>
  <c r="K408" i="31"/>
  <c r="L408" i="31" s="1"/>
  <c r="K409" i="31"/>
  <c r="L409" i="31" s="1"/>
  <c r="K414" i="31"/>
  <c r="L414" i="31" s="1"/>
  <c r="K423" i="31"/>
  <c r="L423" i="31" s="1"/>
  <c r="K436" i="31"/>
  <c r="L436" i="31" s="1"/>
  <c r="L407" i="31"/>
  <c r="I408" i="31"/>
  <c r="I409" i="31"/>
  <c r="I410" i="31"/>
  <c r="I411" i="31"/>
  <c r="I412" i="31"/>
  <c r="I413" i="31"/>
  <c r="I414" i="31"/>
  <c r="I415" i="31"/>
  <c r="I416" i="31"/>
  <c r="I417" i="31"/>
  <c r="I418" i="31"/>
  <c r="I419" i="31"/>
  <c r="I420" i="31"/>
  <c r="I421" i="31"/>
  <c r="I422" i="31"/>
  <c r="I423" i="31"/>
  <c r="I424" i="31"/>
  <c r="I425" i="31"/>
  <c r="I426" i="31"/>
  <c r="I427" i="31"/>
  <c r="I428" i="31"/>
  <c r="I429" i="31"/>
  <c r="I430" i="31"/>
  <c r="I431" i="31"/>
  <c r="I432" i="31"/>
  <c r="I433" i="31"/>
  <c r="I434" i="31"/>
  <c r="I435" i="31"/>
  <c r="I436" i="31"/>
  <c r="I407" i="31"/>
  <c r="D411" i="31"/>
  <c r="D412" i="31"/>
  <c r="D407" i="31"/>
  <c r="F349" i="31"/>
  <c r="G349" i="31" s="1"/>
  <c r="G283" i="31"/>
  <c r="F285" i="31"/>
  <c r="G285" i="31" s="1"/>
  <c r="G194" i="31"/>
  <c r="F92" i="31"/>
  <c r="G92" i="31" s="1"/>
  <c r="G3" i="31"/>
  <c r="G12" i="31"/>
  <c r="G16" i="31"/>
  <c r="G18" i="31"/>
  <c r="G20" i="31"/>
  <c r="G24" i="31"/>
  <c r="G30" i="31"/>
  <c r="G31" i="31"/>
  <c r="G38" i="31"/>
  <c r="G42" i="31"/>
  <c r="G46" i="31"/>
  <c r="G49" i="31"/>
  <c r="G55" i="31"/>
  <c r="G58" i="31"/>
  <c r="G60" i="31"/>
  <c r="G63" i="31"/>
  <c r="G66" i="31"/>
  <c r="G71" i="31"/>
  <c r="G72" i="31"/>
  <c r="G81" i="31"/>
  <c r="G82" i="31"/>
  <c r="G84" i="31"/>
  <c r="G89" i="31"/>
  <c r="G91" i="31"/>
  <c r="G93" i="31"/>
  <c r="G96" i="31"/>
  <c r="G98" i="31"/>
  <c r="G102" i="31"/>
  <c r="G104" i="31"/>
  <c r="G109" i="31"/>
  <c r="G111" i="31"/>
  <c r="G114" i="31"/>
  <c r="G119" i="31"/>
  <c r="G120" i="31"/>
  <c r="G122" i="31"/>
  <c r="G123" i="31"/>
  <c r="G125" i="31"/>
  <c r="G127" i="31"/>
  <c r="G134" i="31"/>
  <c r="G136" i="31"/>
  <c r="G141" i="31"/>
  <c r="G147" i="31"/>
  <c r="G157" i="31"/>
  <c r="G158" i="31"/>
  <c r="G161" i="31"/>
  <c r="G168" i="31"/>
  <c r="G170" i="31"/>
  <c r="G179" i="31"/>
  <c r="G181" i="31"/>
  <c r="G191" i="31"/>
  <c r="G200" i="31"/>
  <c r="G203" i="31"/>
  <c r="G214" i="31"/>
  <c r="G215" i="31"/>
  <c r="G217" i="31"/>
  <c r="G218" i="31"/>
  <c r="G223" i="31"/>
  <c r="G224" i="31"/>
  <c r="G227" i="31"/>
  <c r="G228" i="31"/>
  <c r="G229" i="31"/>
  <c r="G232" i="31"/>
  <c r="G234" i="31"/>
  <c r="G235" i="31"/>
  <c r="G239" i="31"/>
  <c r="G245" i="31"/>
  <c r="G246" i="31"/>
  <c r="G249" i="31"/>
  <c r="G251" i="31"/>
  <c r="G252" i="31"/>
  <c r="G254" i="31"/>
  <c r="G257" i="31"/>
  <c r="G258" i="31"/>
  <c r="G263" i="31"/>
  <c r="G265" i="31"/>
  <c r="G275" i="31"/>
  <c r="G277" i="31"/>
  <c r="G278" i="31"/>
  <c r="G281" i="31"/>
  <c r="G284" i="31"/>
  <c r="G286" i="31"/>
  <c r="G288" i="31"/>
  <c r="G289" i="31"/>
  <c r="G292" i="31"/>
  <c r="G298" i="31"/>
  <c r="G300" i="31"/>
  <c r="G302" i="31"/>
  <c r="G304" i="31"/>
  <c r="G306" i="31"/>
  <c r="G309" i="31"/>
  <c r="G313" i="31"/>
  <c r="G318" i="31"/>
  <c r="G319" i="31"/>
  <c r="G321" i="31"/>
  <c r="G323" i="31"/>
  <c r="G325" i="31"/>
  <c r="G327" i="31"/>
  <c r="G328" i="31"/>
  <c r="G331" i="31"/>
  <c r="G335" i="31"/>
  <c r="G336" i="31"/>
  <c r="G337" i="31"/>
  <c r="G340" i="31"/>
  <c r="G343" i="31"/>
  <c r="G348" i="31"/>
  <c r="G352" i="31"/>
  <c r="G353" i="31"/>
  <c r="G355" i="31"/>
  <c r="G357" i="31"/>
  <c r="G358" i="31"/>
  <c r="G359" i="31"/>
  <c r="G360" i="31"/>
  <c r="G361" i="31"/>
  <c r="G368" i="31"/>
  <c r="G370" i="31"/>
  <c r="G371" i="31"/>
  <c r="G375" i="31"/>
  <c r="G376" i="31"/>
  <c r="G378" i="31"/>
  <c r="G379" i="31"/>
  <c r="G381" i="31"/>
  <c r="G382" i="31"/>
  <c r="G383" i="31"/>
  <c r="G384" i="31"/>
  <c r="G388" i="31"/>
  <c r="G390" i="31"/>
  <c r="G391" i="31"/>
  <c r="G394" i="31"/>
  <c r="G399" i="31"/>
  <c r="G400" i="31"/>
  <c r="F4" i="31"/>
  <c r="G4" i="31" s="1"/>
  <c r="F5" i="31"/>
  <c r="G5" i="31" s="1"/>
  <c r="F6" i="31"/>
  <c r="G6" i="31" s="1"/>
  <c r="F7" i="31"/>
  <c r="G7" i="31" s="1"/>
  <c r="F8" i="31"/>
  <c r="G8" i="31" s="1"/>
  <c r="F9" i="31"/>
  <c r="G9" i="31" s="1"/>
  <c r="F10" i="31"/>
  <c r="G10" i="31" s="1"/>
  <c r="F11" i="31"/>
  <c r="G11" i="31" s="1"/>
  <c r="F13" i="31"/>
  <c r="G13" i="31" s="1"/>
  <c r="F14" i="31"/>
  <c r="G14" i="31" s="1"/>
  <c r="F15" i="31"/>
  <c r="G15" i="31" s="1"/>
  <c r="F17" i="31"/>
  <c r="G17" i="31" s="1"/>
  <c r="F19" i="31"/>
  <c r="G19" i="31" s="1"/>
  <c r="F21" i="31"/>
  <c r="G21" i="31" s="1"/>
  <c r="F22" i="31"/>
  <c r="G22" i="31" s="1"/>
  <c r="F23" i="31"/>
  <c r="G23" i="31" s="1"/>
  <c r="F25" i="31"/>
  <c r="G25" i="31" s="1"/>
  <c r="F26" i="31"/>
  <c r="G26" i="31" s="1"/>
  <c r="F27" i="31"/>
  <c r="G27" i="31" s="1"/>
  <c r="F28" i="31"/>
  <c r="G28" i="31" s="1"/>
  <c r="F29" i="31"/>
  <c r="G29" i="31" s="1"/>
  <c r="F32" i="31"/>
  <c r="G32" i="31" s="1"/>
  <c r="F33" i="31"/>
  <c r="G33" i="31" s="1"/>
  <c r="F34" i="31"/>
  <c r="G34" i="31" s="1"/>
  <c r="F35" i="31"/>
  <c r="G35" i="31" s="1"/>
  <c r="F36" i="31"/>
  <c r="G36" i="31" s="1"/>
  <c r="F37" i="31"/>
  <c r="G37" i="31" s="1"/>
  <c r="F39" i="31"/>
  <c r="G39" i="31" s="1"/>
  <c r="F40" i="31"/>
  <c r="G40" i="31" s="1"/>
  <c r="F41" i="31"/>
  <c r="G41" i="31" s="1"/>
  <c r="F43" i="31"/>
  <c r="G43" i="31" s="1"/>
  <c r="F44" i="31"/>
  <c r="G44" i="31" s="1"/>
  <c r="F45" i="31"/>
  <c r="G45" i="31" s="1"/>
  <c r="F47" i="31"/>
  <c r="G47" i="31" s="1"/>
  <c r="F48" i="31"/>
  <c r="G48" i="31" s="1"/>
  <c r="F50" i="31"/>
  <c r="G50" i="31" s="1"/>
  <c r="F51" i="31"/>
  <c r="G51" i="31" s="1"/>
  <c r="F52" i="31"/>
  <c r="G52" i="31" s="1"/>
  <c r="F53" i="31"/>
  <c r="G53" i="31" s="1"/>
  <c r="F54" i="31"/>
  <c r="G54" i="31" s="1"/>
  <c r="F56" i="31"/>
  <c r="G56" i="31" s="1"/>
  <c r="F57" i="31"/>
  <c r="G57" i="31" s="1"/>
  <c r="F59" i="31"/>
  <c r="G59" i="31" s="1"/>
  <c r="F61" i="31"/>
  <c r="G61" i="31" s="1"/>
  <c r="F62" i="31"/>
  <c r="G62" i="31" s="1"/>
  <c r="F64" i="31"/>
  <c r="G64" i="31" s="1"/>
  <c r="F65" i="31"/>
  <c r="G65" i="31" s="1"/>
  <c r="F67" i="31"/>
  <c r="G67" i="31" s="1"/>
  <c r="F68" i="31"/>
  <c r="G68" i="31" s="1"/>
  <c r="K465" i="31" s="1"/>
  <c r="L465" i="31" s="1"/>
  <c r="F69" i="31"/>
  <c r="G69" i="31" s="1"/>
  <c r="F74" i="31"/>
  <c r="G74" i="31" s="1"/>
  <c r="F75" i="31"/>
  <c r="G75" i="31" s="1"/>
  <c r="F76" i="31"/>
  <c r="G76" i="31" s="1"/>
  <c r="F77" i="31"/>
  <c r="G77" i="31" s="1"/>
  <c r="F78" i="31"/>
  <c r="G78" i="31" s="1"/>
  <c r="F79" i="31"/>
  <c r="G79" i="31" s="1"/>
  <c r="F80" i="31"/>
  <c r="G80" i="31" s="1"/>
  <c r="F83" i="31"/>
  <c r="G83" i="31" s="1"/>
  <c r="F85" i="31"/>
  <c r="G85" i="31" s="1"/>
  <c r="K467" i="31" s="1"/>
  <c r="L467" i="31" s="1"/>
  <c r="F86" i="31"/>
  <c r="G86" i="31" s="1"/>
  <c r="F87" i="31"/>
  <c r="G87" i="31" s="1"/>
  <c r="F88" i="31"/>
  <c r="G88" i="31" s="1"/>
  <c r="F90" i="31"/>
  <c r="G90" i="31" s="1"/>
  <c r="F94" i="31"/>
  <c r="G94" i="31" s="1"/>
  <c r="F97" i="31"/>
  <c r="G97" i="31" s="1"/>
  <c r="F99" i="31"/>
  <c r="G99" i="31" s="1"/>
  <c r="F100" i="31"/>
  <c r="G100" i="31" s="1"/>
  <c r="F101" i="31"/>
  <c r="G101" i="31" s="1"/>
  <c r="F103" i="31"/>
  <c r="G103" i="31" s="1"/>
  <c r="F105" i="31"/>
  <c r="G105" i="31" s="1"/>
  <c r="F106" i="31"/>
  <c r="G106" i="31" s="1"/>
  <c r="F107" i="31"/>
  <c r="G107" i="31" s="1"/>
  <c r="F108" i="31"/>
  <c r="G108" i="31" s="1"/>
  <c r="F112" i="31"/>
  <c r="G112" i="31" s="1"/>
  <c r="F113" i="31"/>
  <c r="G113" i="31" s="1"/>
  <c r="F115" i="31"/>
  <c r="G115" i="31" s="1"/>
  <c r="F116" i="31"/>
  <c r="G116" i="31" s="1"/>
  <c r="F117" i="31"/>
  <c r="G117" i="31" s="1"/>
  <c r="F121" i="31"/>
  <c r="G121" i="31" s="1"/>
  <c r="F124" i="31"/>
  <c r="G124" i="31" s="1"/>
  <c r="F126" i="31"/>
  <c r="G126" i="31" s="1"/>
  <c r="F128" i="31"/>
  <c r="G128" i="31" s="1"/>
  <c r="F129" i="31"/>
  <c r="G129" i="31" s="1"/>
  <c r="F130" i="31"/>
  <c r="G130" i="31" s="1"/>
  <c r="F131" i="31"/>
  <c r="G131" i="31" s="1"/>
  <c r="F132" i="31"/>
  <c r="G132" i="31" s="1"/>
  <c r="F133" i="31"/>
  <c r="G133" i="31" s="1"/>
  <c r="F135" i="31"/>
  <c r="G135" i="31" s="1"/>
  <c r="F137" i="31"/>
  <c r="G137" i="31" s="1"/>
  <c r="F138" i="31"/>
  <c r="G138" i="31" s="1"/>
  <c r="F139" i="31"/>
  <c r="G139" i="31" s="1"/>
  <c r="F140" i="31"/>
  <c r="G140" i="31" s="1"/>
  <c r="F142" i="31"/>
  <c r="G142" i="31" s="1"/>
  <c r="F143" i="31"/>
  <c r="G143" i="31" s="1"/>
  <c r="F144" i="31"/>
  <c r="G144" i="31" s="1"/>
  <c r="F145" i="31"/>
  <c r="G145" i="31" s="1"/>
  <c r="F146" i="31"/>
  <c r="G146" i="31" s="1"/>
  <c r="F148" i="31"/>
  <c r="G148" i="31" s="1"/>
  <c r="F149" i="31"/>
  <c r="G149" i="31" s="1"/>
  <c r="F150" i="31"/>
  <c r="G150" i="31" s="1"/>
  <c r="F151" i="31"/>
  <c r="G151" i="31" s="1"/>
  <c r="K433" i="31" s="1"/>
  <c r="L433" i="31" s="1"/>
  <c r="F152" i="31"/>
  <c r="G152" i="31" s="1"/>
  <c r="F153" i="31"/>
  <c r="G153" i="31" s="1"/>
  <c r="F154" i="31"/>
  <c r="G154" i="31" s="1"/>
  <c r="F155" i="31"/>
  <c r="G155" i="31" s="1"/>
  <c r="F156" i="31"/>
  <c r="G156" i="31" s="1"/>
  <c r="F159" i="31"/>
  <c r="G159" i="31" s="1"/>
  <c r="F160" i="31"/>
  <c r="G160" i="31" s="1"/>
  <c r="F162" i="31"/>
  <c r="G162" i="31" s="1"/>
  <c r="F163" i="31"/>
  <c r="G163" i="31" s="1"/>
  <c r="F164" i="31"/>
  <c r="G164" i="31" s="1"/>
  <c r="F165" i="31"/>
  <c r="G165" i="31" s="1"/>
  <c r="F166" i="31"/>
  <c r="G166" i="31" s="1"/>
  <c r="F167" i="31"/>
  <c r="G167" i="31" s="1"/>
  <c r="F169" i="31"/>
  <c r="G169" i="31" s="1"/>
  <c r="F171" i="31"/>
  <c r="G171" i="31" s="1"/>
  <c r="F172" i="31"/>
  <c r="G172" i="31" s="1"/>
  <c r="F173" i="31"/>
  <c r="G173" i="31" s="1"/>
  <c r="F174" i="31"/>
  <c r="G174" i="31" s="1"/>
  <c r="F175" i="31"/>
  <c r="G175" i="31" s="1"/>
  <c r="F176" i="31"/>
  <c r="G176" i="31" s="1"/>
  <c r="F177" i="31"/>
  <c r="G177" i="31" s="1"/>
  <c r="F178" i="31"/>
  <c r="G178" i="31" s="1"/>
  <c r="F180" i="31"/>
  <c r="G180" i="31" s="1"/>
  <c r="F182" i="31"/>
  <c r="G182" i="31" s="1"/>
  <c r="F183" i="31"/>
  <c r="G183" i="31" s="1"/>
  <c r="F184" i="31"/>
  <c r="G184" i="31" s="1"/>
  <c r="F185" i="31"/>
  <c r="G185" i="31" s="1"/>
  <c r="F186" i="31"/>
  <c r="G186" i="31" s="1"/>
  <c r="F187" i="31"/>
  <c r="G187" i="31" s="1"/>
  <c r="F188" i="31"/>
  <c r="G188" i="31" s="1"/>
  <c r="F189" i="31"/>
  <c r="G189" i="31" s="1"/>
  <c r="F190" i="31"/>
  <c r="G190" i="31" s="1"/>
  <c r="F192" i="31"/>
  <c r="G192" i="31" s="1"/>
  <c r="F193" i="31"/>
  <c r="G193" i="31" s="1"/>
  <c r="F196" i="31"/>
  <c r="G196" i="31" s="1"/>
  <c r="F197" i="31"/>
  <c r="G197" i="31" s="1"/>
  <c r="F198" i="31"/>
  <c r="G198" i="31" s="1"/>
  <c r="F199" i="31"/>
  <c r="G199" i="31" s="1"/>
  <c r="F201" i="31"/>
  <c r="G201" i="31" s="1"/>
  <c r="F202" i="31"/>
  <c r="G202" i="31" s="1"/>
  <c r="F204" i="31"/>
  <c r="G204" i="31" s="1"/>
  <c r="F205" i="31"/>
  <c r="G205" i="31" s="1"/>
  <c r="F206" i="31"/>
  <c r="G206" i="31" s="1"/>
  <c r="F207" i="31"/>
  <c r="G207" i="31" s="1"/>
  <c r="F208" i="31"/>
  <c r="G208" i="31" s="1"/>
  <c r="F209" i="31"/>
  <c r="G209" i="31" s="1"/>
  <c r="F210" i="31"/>
  <c r="G210" i="31" s="1"/>
  <c r="F212" i="31"/>
  <c r="G212" i="31" s="1"/>
  <c r="F213" i="31"/>
  <c r="G213" i="31" s="1"/>
  <c r="F216" i="31"/>
  <c r="G216" i="31" s="1"/>
  <c r="F219" i="31"/>
  <c r="G219" i="31" s="1"/>
  <c r="F220" i="31"/>
  <c r="G220" i="31" s="1"/>
  <c r="F221" i="31"/>
  <c r="G221" i="31" s="1"/>
  <c r="F222" i="31"/>
  <c r="G222" i="31" s="1"/>
  <c r="F225" i="31"/>
  <c r="G225" i="31" s="1"/>
  <c r="F226" i="31"/>
  <c r="G226" i="31" s="1"/>
  <c r="F230" i="31"/>
  <c r="G230" i="31" s="1"/>
  <c r="F236" i="31"/>
  <c r="G236" i="31" s="1"/>
  <c r="F237" i="31"/>
  <c r="G237" i="31" s="1"/>
  <c r="F238" i="31"/>
  <c r="G238" i="31" s="1"/>
  <c r="F240" i="31"/>
  <c r="G240" i="31" s="1"/>
  <c r="F241" i="31"/>
  <c r="G241" i="31" s="1"/>
  <c r="F242" i="31"/>
  <c r="G242" i="31" s="1"/>
  <c r="F243" i="31"/>
  <c r="G243" i="31" s="1"/>
  <c r="F247" i="31"/>
  <c r="G247" i="31" s="1"/>
  <c r="F248" i="31"/>
  <c r="G248" i="31" s="1"/>
  <c r="F250" i="31"/>
  <c r="G250" i="31" s="1"/>
  <c r="F253" i="31"/>
  <c r="G253" i="31" s="1"/>
  <c r="F255" i="31"/>
  <c r="G255" i="31" s="1"/>
  <c r="F256" i="31"/>
  <c r="G256" i="31" s="1"/>
  <c r="F260" i="31"/>
  <c r="G260" i="31" s="1"/>
  <c r="F261" i="31"/>
  <c r="G261" i="31" s="1"/>
  <c r="F262" i="31"/>
  <c r="G262" i="31" s="1"/>
  <c r="F264" i="31"/>
  <c r="G264" i="31" s="1"/>
  <c r="F266" i="31"/>
  <c r="G266" i="31" s="1"/>
  <c r="F267" i="31"/>
  <c r="G267" i="31" s="1"/>
  <c r="F268" i="31"/>
  <c r="G268" i="31" s="1"/>
  <c r="F269" i="31"/>
  <c r="G269" i="31" s="1"/>
  <c r="F271" i="31"/>
  <c r="G271" i="31" s="1"/>
  <c r="F272" i="31"/>
  <c r="G272" i="31" s="1"/>
  <c r="F273" i="31"/>
  <c r="G273" i="31" s="1"/>
  <c r="F274" i="31"/>
  <c r="G274" i="31" s="1"/>
  <c r="F276" i="31"/>
  <c r="G276" i="31" s="1"/>
  <c r="F279" i="31"/>
  <c r="G279" i="31" s="1"/>
  <c r="F280" i="31"/>
  <c r="G280" i="31" s="1"/>
  <c r="F282" i="31"/>
  <c r="G282" i="31" s="1"/>
  <c r="F287" i="31"/>
  <c r="G287" i="31" s="1"/>
  <c r="F290" i="31"/>
  <c r="G290" i="31" s="1"/>
  <c r="F291" i="31"/>
  <c r="G291" i="31" s="1"/>
  <c r="F293" i="31"/>
  <c r="G293" i="31" s="1"/>
  <c r="F294" i="31"/>
  <c r="G294" i="31" s="1"/>
  <c r="F295" i="31"/>
  <c r="G295" i="31" s="1"/>
  <c r="F296" i="31"/>
  <c r="G296" i="31" s="1"/>
  <c r="F297" i="31"/>
  <c r="G297" i="31" s="1"/>
  <c r="F299" i="31"/>
  <c r="G299" i="31" s="1"/>
  <c r="F301" i="31"/>
  <c r="G301" i="31" s="1"/>
  <c r="F303" i="31"/>
  <c r="G303" i="31" s="1"/>
  <c r="F305" i="31"/>
  <c r="G305" i="31" s="1"/>
  <c r="F307" i="31"/>
  <c r="G307" i="31" s="1"/>
  <c r="F308" i="31"/>
  <c r="G308" i="31" s="1"/>
  <c r="F310" i="31"/>
  <c r="G310" i="31" s="1"/>
  <c r="F311" i="31"/>
  <c r="G311" i="31" s="1"/>
  <c r="F312" i="31"/>
  <c r="G312" i="31" s="1"/>
  <c r="F314" i="31"/>
  <c r="G314" i="31" s="1"/>
  <c r="F315" i="31"/>
  <c r="G315" i="31" s="1"/>
  <c r="F316" i="31"/>
  <c r="G316" i="31" s="1"/>
  <c r="F317" i="31"/>
  <c r="G317" i="31" s="1"/>
  <c r="F320" i="31"/>
  <c r="G320" i="31" s="1"/>
  <c r="F322" i="31"/>
  <c r="G322" i="31" s="1"/>
  <c r="F324" i="31"/>
  <c r="G324" i="31" s="1"/>
  <c r="F326" i="31"/>
  <c r="G326" i="31" s="1"/>
  <c r="F329" i="31"/>
  <c r="G329" i="31" s="1"/>
  <c r="F330" i="31"/>
  <c r="G330" i="31" s="1"/>
  <c r="F332" i="31"/>
  <c r="G332" i="31" s="1"/>
  <c r="F333" i="31"/>
  <c r="G333" i="31" s="1"/>
  <c r="F334" i="31"/>
  <c r="G334" i="31" s="1"/>
  <c r="F338" i="31"/>
  <c r="G338" i="31" s="1"/>
  <c r="F339" i="31"/>
  <c r="G339" i="31" s="1"/>
  <c r="F341" i="31"/>
  <c r="G341" i="31" s="1"/>
  <c r="F342" i="31"/>
  <c r="G342" i="31" s="1"/>
  <c r="F344" i="31"/>
  <c r="G344" i="31" s="1"/>
  <c r="F345" i="31"/>
  <c r="G345" i="31" s="1"/>
  <c r="F346" i="31"/>
  <c r="G346" i="31" s="1"/>
  <c r="F347" i="31"/>
  <c r="G347" i="31" s="1"/>
  <c r="F350" i="31"/>
  <c r="G350" i="31" s="1"/>
  <c r="F351" i="31"/>
  <c r="G351" i="31" s="1"/>
  <c r="F354" i="31"/>
  <c r="G354" i="31" s="1"/>
  <c r="F356" i="31"/>
  <c r="G356" i="31" s="1"/>
  <c r="F363" i="31"/>
  <c r="G363" i="31" s="1"/>
  <c r="F364" i="31"/>
  <c r="G364" i="31" s="1"/>
  <c r="F365" i="31"/>
  <c r="G365" i="31" s="1"/>
  <c r="F366" i="31"/>
  <c r="G366" i="31" s="1"/>
  <c r="F369" i="31"/>
  <c r="G369" i="31" s="1"/>
  <c r="F373" i="31"/>
  <c r="G373" i="31" s="1"/>
  <c r="F374" i="31"/>
  <c r="G374" i="31" s="1"/>
  <c r="F377" i="31"/>
  <c r="G377" i="31" s="1"/>
  <c r="F380" i="31"/>
  <c r="G380" i="31" s="1"/>
  <c r="F385" i="31"/>
  <c r="G385" i="31" s="1"/>
  <c r="F386" i="31"/>
  <c r="G386" i="31" s="1"/>
  <c r="F387" i="31"/>
  <c r="G387" i="31" s="1"/>
  <c r="F389" i="31"/>
  <c r="G389" i="31" s="1"/>
  <c r="F392" i="31"/>
  <c r="G392" i="31" s="1"/>
  <c r="F393" i="31"/>
  <c r="G393" i="31" s="1"/>
  <c r="F395" i="31"/>
  <c r="G395" i="31" s="1"/>
  <c r="F396" i="31"/>
  <c r="G396" i="31" s="1"/>
  <c r="F397" i="31"/>
  <c r="G397" i="31" s="1"/>
  <c r="F398" i="31"/>
  <c r="G398" i="31" s="1"/>
  <c r="F401" i="31"/>
  <c r="G401" i="31" s="1"/>
  <c r="F402" i="31"/>
  <c r="G402" i="31" s="1"/>
  <c r="G2" i="31"/>
  <c r="D417" i="31"/>
  <c r="D40" i="30"/>
  <c r="D45" i="30"/>
  <c r="D44" i="30" s="1"/>
  <c r="D50" i="30"/>
  <c r="G5" i="30"/>
  <c r="K422" i="31" l="1"/>
  <c r="L422" i="31" s="1"/>
  <c r="K432" i="31"/>
  <c r="L432" i="31" s="1"/>
  <c r="K449" i="31"/>
  <c r="L449" i="31" s="1"/>
  <c r="K412" i="31"/>
  <c r="L412" i="31" s="1"/>
  <c r="K454" i="31"/>
  <c r="L454" i="31" s="1"/>
  <c r="K417" i="31"/>
  <c r="L417" i="31" s="1"/>
  <c r="K418" i="31"/>
  <c r="L418" i="31" s="1"/>
  <c r="K463" i="31"/>
  <c r="L463" i="31" s="1"/>
  <c r="K426" i="31"/>
  <c r="L426" i="31" s="1"/>
  <c r="K410" i="31"/>
  <c r="L410" i="31" s="1"/>
  <c r="K424" i="31"/>
  <c r="L424" i="31" s="1"/>
  <c r="K419" i="31"/>
  <c r="L419" i="31" s="1"/>
  <c r="K468" i="31"/>
  <c r="L468" i="31" s="1"/>
  <c r="K431" i="31"/>
  <c r="L431" i="31" s="1"/>
  <c r="K453" i="31"/>
  <c r="L453" i="31" s="1"/>
  <c r="K416" i="31"/>
  <c r="L416" i="31" s="1"/>
  <c r="K411" i="31"/>
  <c r="L411" i="31" s="1"/>
  <c r="K434" i="31"/>
  <c r="L434" i="31" s="1"/>
  <c r="K435" i="31"/>
  <c r="L435" i="31" s="1"/>
  <c r="K466" i="31"/>
  <c r="L466" i="31" s="1"/>
  <c r="K429" i="31"/>
  <c r="L429" i="31" s="1"/>
  <c r="K421" i="31"/>
  <c r="L421" i="31" s="1"/>
  <c r="K450" i="31"/>
  <c r="L450" i="31" s="1"/>
  <c r="D419" i="31"/>
  <c r="D420" i="31" s="1"/>
  <c r="K413" i="31"/>
  <c r="L413" i="31" s="1"/>
  <c r="K462" i="31"/>
  <c r="L462" i="31" s="1"/>
  <c r="K425" i="31"/>
  <c r="L425" i="31" s="1"/>
  <c r="K452" i="31"/>
  <c r="L452" i="31" s="1"/>
  <c r="K415" i="31"/>
  <c r="L415" i="31" s="1"/>
  <c r="K457" i="31"/>
  <c r="L457" i="31" s="1"/>
  <c r="K427" i="31"/>
  <c r="L427" i="31" s="1"/>
  <c r="D408" i="31"/>
  <c r="D409" i="31" s="1"/>
  <c r="D410" i="31" s="1"/>
  <c r="D413" i="31" s="1"/>
  <c r="D414" i="31" s="1"/>
  <c r="K430" i="31"/>
  <c r="L430" i="31" s="1"/>
  <c r="K420" i="31"/>
  <c r="L420" i="31" s="1"/>
  <c r="K428" i="31"/>
  <c r="L428" i="31" s="1"/>
  <c r="K469" i="31"/>
  <c r="L469" i="31" s="1"/>
  <c r="I437" i="31"/>
  <c r="F38" i="30"/>
  <c r="F35" i="30"/>
  <c r="G35" i="30" s="1"/>
  <c r="F31" i="30"/>
  <c r="G27" i="30"/>
  <c r="F23" i="30"/>
  <c r="F20" i="30"/>
  <c r="F19" i="30"/>
  <c r="F15" i="30"/>
  <c r="F9" i="30"/>
  <c r="G6" i="30"/>
  <c r="F2" i="30"/>
  <c r="F33" i="30"/>
  <c r="F32" i="30"/>
  <c r="F26" i="30"/>
  <c r="G21" i="30"/>
  <c r="G11" i="29" s="1"/>
  <c r="G17" i="30"/>
  <c r="G14" i="30"/>
  <c r="F12" i="30"/>
  <c r="G12" i="30" s="1"/>
  <c r="F11" i="30"/>
  <c r="G11" i="30" s="1"/>
  <c r="F10" i="30"/>
  <c r="G7" i="30"/>
  <c r="J4" i="30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3" i="30"/>
  <c r="J2" i="30"/>
  <c r="G11" i="28"/>
  <c r="G27" i="28"/>
  <c r="G33" i="28"/>
  <c r="G36" i="28"/>
  <c r="G74" i="28"/>
  <c r="G85" i="28"/>
  <c r="G60" i="25"/>
  <c r="G59" i="25"/>
  <c r="G2" i="24"/>
  <c r="G42" i="24"/>
  <c r="G14" i="29" s="1"/>
  <c r="G22" i="26"/>
  <c r="G27" i="26"/>
  <c r="G70" i="29"/>
  <c r="H70" i="29" s="1"/>
  <c r="E70" i="29"/>
  <c r="G69" i="29"/>
  <c r="H69" i="29" s="1"/>
  <c r="E69" i="29"/>
  <c r="G68" i="29"/>
  <c r="H68" i="29" s="1"/>
  <c r="E68" i="29"/>
  <c r="E67" i="29"/>
  <c r="E66" i="29"/>
  <c r="G65" i="29"/>
  <c r="H65" i="29" s="1"/>
  <c r="E65" i="29"/>
  <c r="G64" i="29"/>
  <c r="H64" i="29" s="1"/>
  <c r="E64" i="29"/>
  <c r="G63" i="29"/>
  <c r="H63" i="29" s="1"/>
  <c r="E63" i="29"/>
  <c r="G62" i="29"/>
  <c r="H62" i="29" s="1"/>
  <c r="E62" i="29"/>
  <c r="G61" i="29"/>
  <c r="H61" i="29" s="1"/>
  <c r="E61" i="29"/>
  <c r="E60" i="29"/>
  <c r="E59" i="29"/>
  <c r="G58" i="29"/>
  <c r="H58" i="29" s="1"/>
  <c r="E58" i="29"/>
  <c r="G57" i="29"/>
  <c r="H57" i="29" s="1"/>
  <c r="E57" i="29"/>
  <c r="G56" i="29"/>
  <c r="H56" i="29" s="1"/>
  <c r="E56" i="29"/>
  <c r="G55" i="29"/>
  <c r="H55" i="29" s="1"/>
  <c r="E55" i="29"/>
  <c r="G54" i="29"/>
  <c r="H54" i="29" s="1"/>
  <c r="E54" i="29"/>
  <c r="E53" i="29"/>
  <c r="G52" i="29"/>
  <c r="H52" i="29" s="1"/>
  <c r="E52" i="29"/>
  <c r="E51" i="29"/>
  <c r="E50" i="29"/>
  <c r="G49" i="29"/>
  <c r="H49" i="29" s="1"/>
  <c r="E49" i="29"/>
  <c r="G48" i="29"/>
  <c r="H48" i="29" s="1"/>
  <c r="E48" i="29"/>
  <c r="E47" i="29"/>
  <c r="E46" i="29"/>
  <c r="G45" i="29"/>
  <c r="H45" i="29" s="1"/>
  <c r="E45" i="29"/>
  <c r="G44" i="29"/>
  <c r="H44" i="29" s="1"/>
  <c r="E44" i="29"/>
  <c r="G43" i="29"/>
  <c r="H43" i="29" s="1"/>
  <c r="E43" i="29"/>
  <c r="E42" i="29"/>
  <c r="G41" i="29"/>
  <c r="H41" i="29" s="1"/>
  <c r="E41" i="29"/>
  <c r="G5" i="29"/>
  <c r="G10" i="29"/>
  <c r="G16" i="29"/>
  <c r="G17" i="29"/>
  <c r="G18" i="29"/>
  <c r="G19" i="29"/>
  <c r="G24" i="29"/>
  <c r="G25" i="29"/>
  <c r="G26" i="29"/>
  <c r="G27" i="29"/>
  <c r="G30" i="29"/>
  <c r="G31" i="29"/>
  <c r="G32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" i="29"/>
  <c r="D52" i="30" l="1"/>
  <c r="D53" i="30" s="1"/>
  <c r="L474" i="31"/>
  <c r="L437" i="31"/>
  <c r="D41" i="30"/>
  <c r="D42" i="30" s="1"/>
  <c r="D43" i="30" s="1"/>
  <c r="D46" i="30" s="1"/>
  <c r="D47" i="30" s="1"/>
  <c r="E71" i="29"/>
  <c r="H5" i="29"/>
  <c r="H11" i="29"/>
  <c r="H17" i="29"/>
  <c r="H19" i="29"/>
  <c r="H24" i="29"/>
  <c r="H25" i="29"/>
  <c r="H27" i="29"/>
  <c r="H31" i="29"/>
  <c r="H3" i="29"/>
  <c r="H32" i="29"/>
  <c r="H10" i="29"/>
  <c r="H14" i="29"/>
  <c r="H16" i="29"/>
  <c r="H18" i="29"/>
  <c r="H26" i="29"/>
  <c r="H30" i="29"/>
  <c r="C11" i="29"/>
  <c r="C13" i="29" s="1"/>
  <c r="E33" i="29" l="1"/>
  <c r="C12" i="29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J84" i="28" s="1"/>
  <c r="J85" i="28" s="1"/>
  <c r="J86" i="28" s="1"/>
  <c r="J2" i="28"/>
  <c r="D99" i="28"/>
  <c r="F79" i="28"/>
  <c r="D87" i="28"/>
  <c r="G3" i="28"/>
  <c r="G5" i="28"/>
  <c r="G6" i="28"/>
  <c r="G7" i="28"/>
  <c r="G8" i="28"/>
  <c r="G16" i="28"/>
  <c r="G17" i="28"/>
  <c r="G20" i="28"/>
  <c r="G22" i="28"/>
  <c r="G23" i="28"/>
  <c r="G24" i="28"/>
  <c r="G26" i="28"/>
  <c r="G29" i="28"/>
  <c r="G32" i="28"/>
  <c r="G34" i="28"/>
  <c r="G38" i="28"/>
  <c r="G40" i="28"/>
  <c r="G43" i="28"/>
  <c r="G49" i="28"/>
  <c r="G52" i="28"/>
  <c r="G54" i="28"/>
  <c r="G55" i="28"/>
  <c r="G57" i="28"/>
  <c r="G58" i="28"/>
  <c r="G60" i="28"/>
  <c r="G62" i="28"/>
  <c r="G63" i="28"/>
  <c r="G64" i="28"/>
  <c r="G69" i="28"/>
  <c r="G71" i="28"/>
  <c r="G75" i="28"/>
  <c r="G76" i="28"/>
  <c r="G78" i="28"/>
  <c r="G84" i="28"/>
  <c r="F3" i="28"/>
  <c r="F4" i="28"/>
  <c r="F6" i="28"/>
  <c r="F9" i="28"/>
  <c r="F10" i="28"/>
  <c r="F12" i="28"/>
  <c r="F15" i="28"/>
  <c r="F17" i="28"/>
  <c r="F20" i="28"/>
  <c r="F21" i="28"/>
  <c r="F23" i="28"/>
  <c r="F24" i="28"/>
  <c r="F25" i="28"/>
  <c r="F26" i="28"/>
  <c r="F27" i="28"/>
  <c r="F29" i="28"/>
  <c r="F31" i="28"/>
  <c r="F33" i="28"/>
  <c r="F35" i="28"/>
  <c r="F37" i="28"/>
  <c r="F38" i="28"/>
  <c r="F40" i="28"/>
  <c r="F41" i="28"/>
  <c r="F42" i="28"/>
  <c r="F44" i="28"/>
  <c r="F45" i="28"/>
  <c r="F46" i="28"/>
  <c r="F47" i="28"/>
  <c r="F50" i="28"/>
  <c r="F52" i="28"/>
  <c r="F54" i="28"/>
  <c r="F56" i="28"/>
  <c r="F59" i="28"/>
  <c r="F60" i="28"/>
  <c r="F62" i="28"/>
  <c r="F63" i="28"/>
  <c r="F64" i="28"/>
  <c r="F68" i="28"/>
  <c r="F69" i="28"/>
  <c r="F71" i="28"/>
  <c r="F72" i="28"/>
  <c r="F73" i="28"/>
  <c r="F74" i="28"/>
  <c r="F75" i="28"/>
  <c r="F76" i="28"/>
  <c r="F77" i="28"/>
  <c r="F80" i="28"/>
  <c r="F81" i="28"/>
  <c r="F84" i="28"/>
  <c r="F2" i="28"/>
  <c r="D97" i="28"/>
  <c r="D98" i="28" s="1"/>
  <c r="D92" i="28"/>
  <c r="D91" i="28" s="1"/>
  <c r="L3" i="27"/>
  <c r="M3" i="27" s="1"/>
  <c r="L4" i="27"/>
  <c r="M4" i="27" s="1"/>
  <c r="L5" i="27"/>
  <c r="M5" i="27" s="1"/>
  <c r="L6" i="27"/>
  <c r="M6" i="27" s="1"/>
  <c r="L7" i="27"/>
  <c r="M7" i="27" s="1"/>
  <c r="L8" i="27"/>
  <c r="M8" i="27" s="1"/>
  <c r="L9" i="27"/>
  <c r="M9" i="27" s="1"/>
  <c r="L10" i="27"/>
  <c r="M10" i="27" s="1"/>
  <c r="L11" i="27"/>
  <c r="M11" i="27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2" i="27"/>
  <c r="M2" i="27" s="1"/>
  <c r="J4" i="27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3" i="27"/>
  <c r="J2" i="27"/>
  <c r="D47" i="27"/>
  <c r="D52" i="27" s="1"/>
  <c r="D51" i="27" s="1"/>
  <c r="D57" i="27"/>
  <c r="D58" i="27" s="1"/>
  <c r="L6" i="26"/>
  <c r="M6" i="26" s="1"/>
  <c r="L3" i="26"/>
  <c r="M3" i="26" s="1"/>
  <c r="L4" i="26"/>
  <c r="M4" i="26" s="1"/>
  <c r="L5" i="26"/>
  <c r="M5" i="26" s="1"/>
  <c r="L7" i="26"/>
  <c r="M7" i="26" s="1"/>
  <c r="L8" i="26"/>
  <c r="M8" i="26" s="1"/>
  <c r="L9" i="26"/>
  <c r="M9" i="26" s="1"/>
  <c r="L10" i="26"/>
  <c r="M10" i="26" s="1"/>
  <c r="L11" i="26"/>
  <c r="M11" i="26" s="1"/>
  <c r="L12" i="26"/>
  <c r="M12" i="26" s="1"/>
  <c r="L13" i="26"/>
  <c r="M13" i="26" s="1"/>
  <c r="L14" i="26"/>
  <c r="M14" i="26" s="1"/>
  <c r="L15" i="26"/>
  <c r="M15" i="26" s="1"/>
  <c r="L16" i="26"/>
  <c r="M16" i="26" s="1"/>
  <c r="L17" i="26"/>
  <c r="M17" i="26" s="1"/>
  <c r="L18" i="26"/>
  <c r="M18" i="26" s="1"/>
  <c r="L19" i="26"/>
  <c r="M19" i="26" s="1"/>
  <c r="L20" i="26"/>
  <c r="M20" i="26" s="1"/>
  <c r="L21" i="26"/>
  <c r="M21" i="26" s="1"/>
  <c r="L22" i="26"/>
  <c r="M22" i="26" s="1"/>
  <c r="L23" i="26"/>
  <c r="M23" i="26" s="1"/>
  <c r="L24" i="26"/>
  <c r="M24" i="26" s="1"/>
  <c r="L25" i="26"/>
  <c r="M25" i="26" s="1"/>
  <c r="L26" i="26"/>
  <c r="M26" i="26" s="1"/>
  <c r="L27" i="26"/>
  <c r="M27" i="26" s="1"/>
  <c r="L28" i="26"/>
  <c r="M28" i="26" s="1"/>
  <c r="L29" i="26"/>
  <c r="M29" i="26" s="1"/>
  <c r="L30" i="26"/>
  <c r="M30" i="26" s="1"/>
  <c r="L31" i="26"/>
  <c r="M31" i="26" s="1"/>
  <c r="L2" i="26"/>
  <c r="M2" i="26" s="1"/>
  <c r="L2" i="24"/>
  <c r="J8" i="26"/>
  <c r="J9" i="26" s="1"/>
  <c r="J4" i="26"/>
  <c r="J5" i="26"/>
  <c r="J6" i="26" s="1"/>
  <c r="J7" i="26" s="1"/>
  <c r="J3" i="26"/>
  <c r="J2" i="26"/>
  <c r="D35" i="26"/>
  <c r="D45" i="26"/>
  <c r="D46" i="26" s="1"/>
  <c r="D40" i="26"/>
  <c r="D39" i="26" s="1"/>
  <c r="J10" i="26" l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G6" i="27"/>
  <c r="G8" i="27"/>
  <c r="G18" i="27"/>
  <c r="G23" i="27"/>
  <c r="G27" i="27"/>
  <c r="G29" i="27"/>
  <c r="G31" i="27"/>
  <c r="G2" i="27"/>
  <c r="F4" i="27"/>
  <c r="G4" i="27" s="1"/>
  <c r="F7" i="27"/>
  <c r="G7" i="27" s="1"/>
  <c r="F10" i="27"/>
  <c r="G10" i="27" s="1"/>
  <c r="F12" i="27"/>
  <c r="G12" i="27" s="1"/>
  <c r="F17" i="27"/>
  <c r="G17" i="27" s="1"/>
  <c r="F20" i="27"/>
  <c r="G20" i="27" s="1"/>
  <c r="F25" i="27"/>
  <c r="G25" i="27" s="1"/>
  <c r="F30" i="27"/>
  <c r="G30" i="27" s="1"/>
  <c r="F33" i="27"/>
  <c r="G33" i="27" s="1"/>
  <c r="F35" i="27"/>
  <c r="G35" i="27" s="1"/>
  <c r="F37" i="27"/>
  <c r="G37" i="27" s="1"/>
  <c r="F41" i="27"/>
  <c r="G41" i="27" s="1"/>
  <c r="F43" i="27"/>
  <c r="G43" i="27" s="1"/>
  <c r="G13" i="27"/>
  <c r="G15" i="27"/>
  <c r="G24" i="27"/>
  <c r="G26" i="27"/>
  <c r="G38" i="27"/>
  <c r="G40" i="27"/>
  <c r="F3" i="27"/>
  <c r="G3" i="27" s="1"/>
  <c r="F5" i="27"/>
  <c r="G5" i="27" s="1"/>
  <c r="F9" i="27"/>
  <c r="G9" i="27" s="1"/>
  <c r="F11" i="27"/>
  <c r="G11" i="27" s="1"/>
  <c r="F16" i="27"/>
  <c r="G16" i="27" s="1"/>
  <c r="F19" i="27"/>
  <c r="G19" i="27" s="1"/>
  <c r="F21" i="27"/>
  <c r="G21" i="27" s="1"/>
  <c r="F28" i="27"/>
  <c r="G28" i="27" s="1"/>
  <c r="F32" i="27"/>
  <c r="G32" i="27" s="1"/>
  <c r="F34" i="27"/>
  <c r="G34" i="27" s="1"/>
  <c r="F36" i="27"/>
  <c r="G36" i="27" s="1"/>
  <c r="F39" i="27"/>
  <c r="G39" i="27" s="1"/>
  <c r="F42" i="27"/>
  <c r="G42" i="27" s="1"/>
  <c r="F44" i="27"/>
  <c r="G44" i="27" s="1"/>
  <c r="F32" i="26"/>
  <c r="G32" i="26" s="1"/>
  <c r="F27" i="26"/>
  <c r="F23" i="26"/>
  <c r="G23" i="26" s="1"/>
  <c r="F21" i="26"/>
  <c r="G21" i="26" s="1"/>
  <c r="F18" i="26"/>
  <c r="G18" i="26" s="1"/>
  <c r="F14" i="26"/>
  <c r="G14" i="26" s="1"/>
  <c r="F12" i="26"/>
  <c r="G12" i="26" s="1"/>
  <c r="F10" i="26"/>
  <c r="G10" i="26" s="1"/>
  <c r="F4" i="26"/>
  <c r="G4" i="26" s="1"/>
  <c r="G31" i="26"/>
  <c r="G28" i="26"/>
  <c r="G24" i="26"/>
  <c r="G16" i="26"/>
  <c r="G6" i="26"/>
  <c r="F2" i="26"/>
  <c r="G2" i="26" s="1"/>
  <c r="F29" i="26"/>
  <c r="G29" i="26" s="1"/>
  <c r="F25" i="26"/>
  <c r="G25" i="26" s="1"/>
  <c r="F22" i="26"/>
  <c r="F20" i="26"/>
  <c r="G20" i="26" s="1"/>
  <c r="F15" i="26"/>
  <c r="G15" i="26" s="1"/>
  <c r="F13" i="26"/>
  <c r="G13" i="26" s="1"/>
  <c r="F11" i="26"/>
  <c r="G11" i="26" s="1"/>
  <c r="F9" i="26"/>
  <c r="G9" i="26" s="1"/>
  <c r="F3" i="26"/>
  <c r="G3" i="26" s="1"/>
  <c r="G26" i="26"/>
  <c r="G19" i="26"/>
  <c r="G17" i="26"/>
  <c r="G7" i="26"/>
  <c r="D88" i="28" l="1"/>
  <c r="D89" i="28" s="1"/>
  <c r="D90" i="28" s="1"/>
  <c r="D93" i="28" s="1"/>
  <c r="D94" i="28" s="1"/>
  <c r="D100" i="28"/>
  <c r="D59" i="27"/>
  <c r="D48" i="27"/>
  <c r="D49" i="27" s="1"/>
  <c r="D50" i="27" s="1"/>
  <c r="D53" i="27" s="1"/>
  <c r="D54" i="27" s="1"/>
  <c r="D60" i="27"/>
  <c r="D36" i="26"/>
  <c r="D37" i="26" s="1"/>
  <c r="D38" i="26" s="1"/>
  <c r="D41" i="26" s="1"/>
  <c r="D42" i="26" s="1"/>
  <c r="D47" i="26"/>
  <c r="D48" i="26" s="1"/>
  <c r="L3" i="24"/>
  <c r="L4" i="24"/>
  <c r="L6" i="24"/>
  <c r="L9" i="24"/>
  <c r="L10" i="24"/>
  <c r="L11" i="24"/>
  <c r="L12" i="24"/>
  <c r="L16" i="24"/>
  <c r="L19" i="24"/>
  <c r="L23" i="24"/>
  <c r="L24" i="24"/>
  <c r="L25" i="24"/>
  <c r="L26" i="24"/>
  <c r="L28" i="24"/>
  <c r="J2" i="24"/>
  <c r="J2" i="25"/>
  <c r="L9" i="25"/>
  <c r="M9" i="25" s="1"/>
  <c r="L10" i="25"/>
  <c r="L13" i="25"/>
  <c r="M13" i="25" s="1"/>
  <c r="L16" i="25"/>
  <c r="L17" i="25"/>
  <c r="M17" i="25" s="1"/>
  <c r="L21" i="25"/>
  <c r="L23" i="25"/>
  <c r="M23" i="25" s="1"/>
  <c r="L24" i="25"/>
  <c r="L26" i="25"/>
  <c r="M26" i="25" s="1"/>
  <c r="L27" i="25"/>
  <c r="L28" i="25"/>
  <c r="M28" i="25" s="1"/>
  <c r="L29" i="25"/>
  <c r="L30" i="25"/>
  <c r="M30" i="25" s="1"/>
  <c r="L31" i="25"/>
  <c r="L2" i="25"/>
  <c r="M2" i="25" s="1"/>
  <c r="D81" i="25"/>
  <c r="D86" i="25" s="1"/>
  <c r="M31" i="25" l="1"/>
  <c r="M29" i="25"/>
  <c r="M27" i="25"/>
  <c r="M24" i="25"/>
  <c r="M21" i="25"/>
  <c r="M16" i="25"/>
  <c r="M10" i="25"/>
  <c r="F70" i="25"/>
  <c r="F10" i="25"/>
  <c r="G10" i="25" s="1"/>
  <c r="G47" i="29" s="1"/>
  <c r="H47" i="29" s="1"/>
  <c r="F74" i="25"/>
  <c r="G74" i="25" s="1"/>
  <c r="F45" i="25"/>
  <c r="G45" i="25" s="1"/>
  <c r="F13" i="25"/>
  <c r="G13" i="25" s="1"/>
  <c r="F69" i="25"/>
  <c r="G69" i="25" s="1"/>
  <c r="F51" i="25"/>
  <c r="G51" i="25" s="1"/>
  <c r="F33" i="25"/>
  <c r="F18" i="25"/>
  <c r="G18" i="25" s="1"/>
  <c r="F9" i="25"/>
  <c r="G9" i="25" s="1"/>
  <c r="G7" i="29" s="1"/>
  <c r="H7" i="29" s="1"/>
  <c r="G53" i="25"/>
  <c r="G35" i="25"/>
  <c r="G23" i="29" s="1"/>
  <c r="H23" i="29" s="1"/>
  <c r="D91" i="25"/>
  <c r="F34" i="25" s="1"/>
  <c r="D85" i="25"/>
  <c r="D56" i="24"/>
  <c r="D61" i="24" s="1"/>
  <c r="G25" i="25" l="1"/>
  <c r="G43" i="25"/>
  <c r="F4" i="25"/>
  <c r="G4" i="25" s="1"/>
  <c r="F14" i="25"/>
  <c r="F27" i="25"/>
  <c r="F46" i="25"/>
  <c r="F61" i="25"/>
  <c r="F75" i="25"/>
  <c r="G75" i="25" s="1"/>
  <c r="L25" i="25" s="1"/>
  <c r="M25" i="25" s="1"/>
  <c r="F79" i="25"/>
  <c r="G79" i="25" s="1"/>
  <c r="F24" i="25"/>
  <c r="F58" i="25"/>
  <c r="G42" i="25"/>
  <c r="L12" i="25" s="1"/>
  <c r="M12" i="25" s="1"/>
  <c r="F44" i="25"/>
  <c r="G44" i="25" s="1"/>
  <c r="G40" i="25"/>
  <c r="G65" i="25"/>
  <c r="F15" i="25"/>
  <c r="G15" i="25" s="1"/>
  <c r="F48" i="25"/>
  <c r="F76" i="25"/>
  <c r="F5" i="25"/>
  <c r="F28" i="25"/>
  <c r="G28" i="25" s="1"/>
  <c r="F63" i="25"/>
  <c r="G31" i="25"/>
  <c r="G62" i="25"/>
  <c r="G73" i="25"/>
  <c r="L22" i="25" s="1"/>
  <c r="M22" i="25" s="1"/>
  <c r="F6" i="25"/>
  <c r="G6" i="25" s="1"/>
  <c r="F12" i="25"/>
  <c r="G12" i="25" s="1"/>
  <c r="F16" i="25"/>
  <c r="G16" i="25" s="1"/>
  <c r="F21" i="25"/>
  <c r="G21" i="25" s="1"/>
  <c r="L6" i="25" s="1"/>
  <c r="M6" i="25" s="1"/>
  <c r="F29" i="25"/>
  <c r="F38" i="25"/>
  <c r="F49" i="25"/>
  <c r="G49" i="25" s="1"/>
  <c r="F56" i="25"/>
  <c r="F64" i="25"/>
  <c r="G64" i="25" s="1"/>
  <c r="F72" i="25"/>
  <c r="G72" i="25" s="1"/>
  <c r="L20" i="25" s="1"/>
  <c r="M20" i="25" s="1"/>
  <c r="F77" i="25"/>
  <c r="G77" i="25" s="1"/>
  <c r="L8" i="25"/>
  <c r="M8" i="25" s="1"/>
  <c r="G71" i="25"/>
  <c r="F7" i="25"/>
  <c r="G7" i="25" s="1"/>
  <c r="F17" i="25"/>
  <c r="G17" i="25" s="1"/>
  <c r="F30" i="25"/>
  <c r="F50" i="25"/>
  <c r="G50" i="25" s="1"/>
  <c r="F68" i="25"/>
  <c r="G68" i="25" s="1"/>
  <c r="G57" i="25"/>
  <c r="F20" i="25"/>
  <c r="G20" i="25" s="1"/>
  <c r="L5" i="25" s="1"/>
  <c r="M5" i="25" s="1"/>
  <c r="F55" i="25"/>
  <c r="G55" i="25" s="1"/>
  <c r="L18" i="25" s="1"/>
  <c r="M18" i="25" s="1"/>
  <c r="J3" i="25"/>
  <c r="J4" i="25" s="1"/>
  <c r="J5" i="25" s="1"/>
  <c r="L15" i="25"/>
  <c r="M15" i="25" s="1"/>
  <c r="L3" i="25"/>
  <c r="M3" i="25" s="1"/>
  <c r="D66" i="24"/>
  <c r="D60" i="24"/>
  <c r="L11" i="25" l="1"/>
  <c r="M11" i="25" s="1"/>
  <c r="L4" i="25"/>
  <c r="M4" i="25" s="1"/>
  <c r="J6" i="25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L7" i="25"/>
  <c r="M7" i="25" s="1"/>
  <c r="L14" i="25"/>
  <c r="M14" i="25" s="1"/>
  <c r="L19" i="25"/>
  <c r="M19" i="25" s="1"/>
  <c r="D93" i="25"/>
  <c r="D94" i="25" s="1"/>
  <c r="D82" i="25"/>
  <c r="D83" i="25" s="1"/>
  <c r="D84" i="25" s="1"/>
  <c r="D87" i="25" s="1"/>
  <c r="D88" i="25" s="1"/>
  <c r="G8" i="24"/>
  <c r="G22" i="24"/>
  <c r="F6" i="24"/>
  <c r="G6" i="24" s="1"/>
  <c r="F11" i="24"/>
  <c r="G11" i="24" s="1"/>
  <c r="F15" i="24"/>
  <c r="G15" i="24" s="1"/>
  <c r="F21" i="24"/>
  <c r="G21" i="24" s="1"/>
  <c r="F26" i="24"/>
  <c r="G26" i="24" s="1"/>
  <c r="F32" i="24"/>
  <c r="F36" i="24"/>
  <c r="G36" i="24" s="1"/>
  <c r="F41" i="24"/>
  <c r="G41" i="24" s="1"/>
  <c r="F46" i="24"/>
  <c r="G46" i="24" s="1"/>
  <c r="F50" i="24"/>
  <c r="G50" i="24" s="1"/>
  <c r="F54" i="24"/>
  <c r="G54" i="24" s="1"/>
  <c r="G19" i="24"/>
  <c r="G18" i="24"/>
  <c r="G52" i="24"/>
  <c r="L31" i="24" s="1"/>
  <c r="F4" i="24"/>
  <c r="F9" i="24"/>
  <c r="G9" i="24" s="1"/>
  <c r="F13" i="24"/>
  <c r="G13" i="24" s="1"/>
  <c r="L13" i="24" s="1"/>
  <c r="F17" i="24"/>
  <c r="G17" i="24" s="1"/>
  <c r="F24" i="24"/>
  <c r="G24" i="24" s="1"/>
  <c r="F28" i="24"/>
  <c r="G28" i="24" s="1"/>
  <c r="G20" i="29" s="1"/>
  <c r="H20" i="29" s="1"/>
  <c r="F34" i="24"/>
  <c r="G34" i="24" s="1"/>
  <c r="F38" i="24"/>
  <c r="F44" i="24"/>
  <c r="G44" i="24" s="1"/>
  <c r="L22" i="24" s="1"/>
  <c r="F48" i="24"/>
  <c r="G48" i="24" s="1"/>
  <c r="F53" i="24"/>
  <c r="G53" i="24" s="1"/>
  <c r="L32" i="24" s="1"/>
  <c r="F5" i="24"/>
  <c r="G5" i="24" s="1"/>
  <c r="F10" i="24"/>
  <c r="G10" i="24" s="1"/>
  <c r="F14" i="24"/>
  <c r="G14" i="24" s="1"/>
  <c r="F20" i="24"/>
  <c r="G20" i="24" s="1"/>
  <c r="F25" i="24"/>
  <c r="G25" i="24" s="1"/>
  <c r="F30" i="24"/>
  <c r="G30" i="24" s="1"/>
  <c r="L20" i="24" s="1"/>
  <c r="F35" i="24"/>
  <c r="G35" i="24" s="1"/>
  <c r="F39" i="24"/>
  <c r="G39" i="24" s="1"/>
  <c r="F45" i="24"/>
  <c r="G45" i="24" s="1"/>
  <c r="L27" i="24" s="1"/>
  <c r="F49" i="24"/>
  <c r="G49" i="24" s="1"/>
  <c r="L18" i="24"/>
  <c r="F3" i="24"/>
  <c r="G3" i="24" s="1"/>
  <c r="F7" i="24"/>
  <c r="G7" i="24" s="1"/>
  <c r="F12" i="24"/>
  <c r="G12" i="24" s="1"/>
  <c r="F16" i="24"/>
  <c r="G16" i="24" s="1"/>
  <c r="F23" i="24"/>
  <c r="G23" i="24" s="1"/>
  <c r="F27" i="24"/>
  <c r="L17" i="24" s="1"/>
  <c r="F33" i="24"/>
  <c r="G33" i="24" s="1"/>
  <c r="F37" i="24"/>
  <c r="G37" i="24" s="1"/>
  <c r="F43" i="24"/>
  <c r="G43" i="24" s="1"/>
  <c r="F47" i="24"/>
  <c r="G47" i="24" s="1"/>
  <c r="F51" i="24"/>
  <c r="L30" i="24" s="1"/>
  <c r="D68" i="24"/>
  <c r="D28" i="18"/>
  <c r="D25" i="17"/>
  <c r="D34" i="16"/>
  <c r="D32" i="10"/>
  <c r="D21" i="10"/>
  <c r="G6" i="29" l="1"/>
  <c r="H6" i="29" s="1"/>
  <c r="G4" i="29"/>
  <c r="H4" i="29" s="1"/>
  <c r="G9" i="29"/>
  <c r="H9" i="29" s="1"/>
  <c r="G42" i="29"/>
  <c r="H42" i="29" s="1"/>
  <c r="G15" i="29"/>
  <c r="H15" i="29" s="1"/>
  <c r="G53" i="29"/>
  <c r="H53" i="29" s="1"/>
  <c r="G22" i="29"/>
  <c r="H22" i="29" s="1"/>
  <c r="G60" i="29"/>
  <c r="H60" i="29" s="1"/>
  <c r="G21" i="29"/>
  <c r="H21" i="29" s="1"/>
  <c r="G59" i="29"/>
  <c r="H59" i="29" s="1"/>
  <c r="G67" i="29"/>
  <c r="H67" i="29" s="1"/>
  <c r="G29" i="29"/>
  <c r="H29" i="29" s="1"/>
  <c r="G28" i="29"/>
  <c r="H28" i="29" s="1"/>
  <c r="G66" i="29"/>
  <c r="H66" i="29" s="1"/>
  <c r="G8" i="29"/>
  <c r="H8" i="29" s="1"/>
  <c r="G46" i="29"/>
  <c r="H46" i="29" s="1"/>
  <c r="G12" i="29"/>
  <c r="H12" i="29" s="1"/>
  <c r="G50" i="29"/>
  <c r="H50" i="29" s="1"/>
  <c r="G13" i="29"/>
  <c r="H13" i="29" s="1"/>
  <c r="G51" i="29"/>
  <c r="H51" i="29" s="1"/>
  <c r="L14" i="24"/>
  <c r="L5" i="24"/>
  <c r="J3" i="24"/>
  <c r="J4" i="24" s="1"/>
  <c r="J5" i="24" s="1"/>
  <c r="J6" i="24" s="1"/>
  <c r="L8" i="24"/>
  <c r="L15" i="24"/>
  <c r="L29" i="24"/>
  <c r="L21" i="24"/>
  <c r="L7" i="24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D57" i="24"/>
  <c r="D58" i="24" s="1"/>
  <c r="D59" i="24" s="1"/>
  <c r="D62" i="24" s="1"/>
  <c r="D63" i="24" s="1"/>
  <c r="D69" i="24"/>
  <c r="H6" i="3"/>
  <c r="H7" i="3"/>
  <c r="H8" i="3"/>
  <c r="H12" i="3"/>
  <c r="H15" i="3"/>
  <c r="H16" i="3"/>
  <c r="H17" i="3"/>
  <c r="H20" i="3"/>
  <c r="H21" i="3"/>
  <c r="H22" i="3"/>
  <c r="H23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24" i="23"/>
  <c r="D14" i="23"/>
  <c r="D19" i="23" s="1"/>
  <c r="D18" i="23" s="1"/>
  <c r="H71" i="29" l="1"/>
  <c r="H33" i="29"/>
  <c r="G8" i="23"/>
  <c r="F4" i="23"/>
  <c r="G4" i="23" s="1"/>
  <c r="F5" i="23"/>
  <c r="G5" i="23" s="1"/>
  <c r="F7" i="23"/>
  <c r="G7" i="23" s="1"/>
  <c r="F10" i="23"/>
  <c r="G10" i="23" s="1"/>
  <c r="G3" i="23"/>
  <c r="G9" i="23"/>
  <c r="F2" i="23"/>
  <c r="G2" i="23" s="1"/>
  <c r="F6" i="23"/>
  <c r="G6" i="23" s="1"/>
  <c r="F11" i="23"/>
  <c r="G11" i="23" s="1"/>
  <c r="D22" i="22"/>
  <c r="D23" i="22" s="1"/>
  <c r="D12" i="22"/>
  <c r="D17" i="22" s="1"/>
  <c r="D16" i="22" s="1"/>
  <c r="G3" i="22" l="1"/>
  <c r="G6" i="22"/>
  <c r="G8" i="22"/>
  <c r="G2" i="22"/>
  <c r="F9" i="22"/>
  <c r="G9" i="22" s="1"/>
  <c r="G5" i="22"/>
  <c r="G7" i="22"/>
  <c r="F4" i="22"/>
  <c r="G4" i="22" s="1"/>
  <c r="D15" i="23"/>
  <c r="D16" i="23" s="1"/>
  <c r="D17" i="23" s="1"/>
  <c r="D20" i="23" s="1"/>
  <c r="D21" i="23" s="1"/>
  <c r="D26" i="23"/>
  <c r="D27" i="23" s="1"/>
  <c r="D13" i="22" l="1"/>
  <c r="D14" i="22" s="1"/>
  <c r="D15" i="22" s="1"/>
  <c r="D18" i="22" s="1"/>
  <c r="D19" i="22" s="1"/>
  <c r="D24" i="22"/>
  <c r="D25" i="22" s="1"/>
  <c r="D29" i="21" l="1"/>
  <c r="D34" i="21" s="1"/>
  <c r="D33" i="21" s="1"/>
  <c r="D39" i="21"/>
  <c r="D40" i="21" s="1"/>
  <c r="D22" i="20"/>
  <c r="D32" i="20"/>
  <c r="D27" i="20"/>
  <c r="D26" i="20" s="1"/>
  <c r="D33" i="20" l="1"/>
  <c r="G6" i="20" s="1"/>
  <c r="F23" i="21"/>
  <c r="G23" i="21" s="1"/>
  <c r="F19" i="21"/>
  <c r="G19" i="21" s="1"/>
  <c r="F26" i="21"/>
  <c r="F22" i="21"/>
  <c r="G22" i="21" s="1"/>
  <c r="F20" i="21"/>
  <c r="G20" i="21" s="1"/>
  <c r="F15" i="21"/>
  <c r="G15" i="21" s="1"/>
  <c r="F13" i="21"/>
  <c r="G13" i="21" s="1"/>
  <c r="F9" i="21"/>
  <c r="G9" i="21" s="1"/>
  <c r="F2" i="21"/>
  <c r="G2" i="21" s="1"/>
  <c r="F24" i="21"/>
  <c r="F21" i="21"/>
  <c r="G21" i="21" s="1"/>
  <c r="F10" i="21"/>
  <c r="G10" i="21" s="1"/>
  <c r="F7" i="21"/>
  <c r="G7" i="21" s="1"/>
  <c r="F4" i="21"/>
  <c r="G4" i="21" s="1"/>
  <c r="F15" i="20"/>
  <c r="G15" i="20" s="1"/>
  <c r="F5" i="20"/>
  <c r="G5" i="20" s="1"/>
  <c r="G14" i="20"/>
  <c r="G7" i="20"/>
  <c r="F16" i="20"/>
  <c r="G16" i="20" s="1"/>
  <c r="F4" i="20"/>
  <c r="G4" i="20" s="1"/>
  <c r="G17" i="20"/>
  <c r="G10" i="20"/>
  <c r="G26" i="21"/>
  <c r="G24" i="21"/>
  <c r="G18" i="21"/>
  <c r="G16" i="21"/>
  <c r="G11" i="21"/>
  <c r="G3" i="21"/>
  <c r="G25" i="21"/>
  <c r="G17" i="21"/>
  <c r="G14" i="21"/>
  <c r="G12" i="21"/>
  <c r="G8" i="21"/>
  <c r="G6" i="21"/>
  <c r="G5" i="21"/>
  <c r="I5" i="3"/>
  <c r="D28" i="19"/>
  <c r="D18" i="19"/>
  <c r="D23" i="19" s="1"/>
  <c r="D22" i="19" s="1"/>
  <c r="G4" i="18"/>
  <c r="G6" i="18"/>
  <c r="G7" i="18"/>
  <c r="G8" i="18"/>
  <c r="G9" i="18"/>
  <c r="G10" i="18"/>
  <c r="G11" i="18"/>
  <c r="F3" i="18"/>
  <c r="G3" i="18" s="1"/>
  <c r="F5" i="18"/>
  <c r="G5" i="18" s="1"/>
  <c r="F8" i="18"/>
  <c r="F12" i="18"/>
  <c r="G12" i="18" s="1"/>
  <c r="F13" i="18"/>
  <c r="G13" i="18" s="1"/>
  <c r="F2" i="18"/>
  <c r="G2" i="18" s="1"/>
  <c r="D27" i="18"/>
  <c r="D17" i="18"/>
  <c r="D22" i="18" s="1"/>
  <c r="D21" i="18" s="1"/>
  <c r="G3" i="17"/>
  <c r="G8" i="17"/>
  <c r="G9" i="17"/>
  <c r="G2" i="17"/>
  <c r="F4" i="17"/>
  <c r="G4" i="17" s="1"/>
  <c r="F5" i="17"/>
  <c r="G5" i="17" s="1"/>
  <c r="F6" i="17"/>
  <c r="G6" i="17" s="1"/>
  <c r="F7" i="17"/>
  <c r="G7" i="17" s="1"/>
  <c r="F9" i="17"/>
  <c r="F10" i="17"/>
  <c r="G10" i="17" s="1"/>
  <c r="D24" i="17"/>
  <c r="D14" i="17"/>
  <c r="D19" i="17" s="1"/>
  <c r="D18" i="17" s="1"/>
  <c r="D33" i="16"/>
  <c r="D23" i="16"/>
  <c r="D28" i="16" s="1"/>
  <c r="D27" i="16" s="1"/>
  <c r="D29" i="19" l="1"/>
  <c r="F13" i="19" s="1"/>
  <c r="G13" i="19" s="1"/>
  <c r="G8" i="20"/>
  <c r="G13" i="20"/>
  <c r="F2" i="20"/>
  <c r="G2" i="20" s="1"/>
  <c r="F12" i="20"/>
  <c r="G12" i="20" s="1"/>
  <c r="F19" i="20"/>
  <c r="G19" i="20" s="1"/>
  <c r="G9" i="20"/>
  <c r="D23" i="20" s="1"/>
  <c r="D24" i="20" s="1"/>
  <c r="D25" i="20" s="1"/>
  <c r="D28" i="20" s="1"/>
  <c r="D29" i="20" s="1"/>
  <c r="F3" i="20"/>
  <c r="G3" i="20" s="1"/>
  <c r="F11" i="20"/>
  <c r="G11" i="20" s="1"/>
  <c r="F18" i="20"/>
  <c r="G18" i="20" s="1"/>
  <c r="H19" i="3"/>
  <c r="D41" i="21"/>
  <c r="D42" i="21" s="1"/>
  <c r="H25" i="3"/>
  <c r="D34" i="20"/>
  <c r="D35" i="20" s="1"/>
  <c r="F7" i="19"/>
  <c r="G7" i="19" s="1"/>
  <c r="F3" i="19"/>
  <c r="G3" i="19" s="1"/>
  <c r="F11" i="19"/>
  <c r="G11" i="19" s="1"/>
  <c r="F18" i="16"/>
  <c r="G18" i="16" s="1"/>
  <c r="G19" i="16"/>
  <c r="G13" i="16"/>
  <c r="F4" i="16"/>
  <c r="G4" i="16" s="1"/>
  <c r="F12" i="16"/>
  <c r="G12" i="16" s="1"/>
  <c r="F17" i="16"/>
  <c r="G17" i="16" s="1"/>
  <c r="G11" i="16"/>
  <c r="G2" i="16"/>
  <c r="F6" i="16"/>
  <c r="G6" i="16" s="1"/>
  <c r="F9" i="16"/>
  <c r="G9" i="16" s="1"/>
  <c r="F14" i="16"/>
  <c r="G14" i="16" s="1"/>
  <c r="F15" i="16"/>
  <c r="G15" i="16" s="1"/>
  <c r="F10" i="16"/>
  <c r="G10" i="16" s="1"/>
  <c r="F7" i="16"/>
  <c r="G7" i="16" s="1"/>
  <c r="F5" i="16"/>
  <c r="G5" i="16" s="1"/>
  <c r="F3" i="16"/>
  <c r="G3" i="16" s="1"/>
  <c r="G16" i="16"/>
  <c r="G8" i="16"/>
  <c r="D30" i="21"/>
  <c r="D31" i="21" s="1"/>
  <c r="D32" i="21" s="1"/>
  <c r="D35" i="21" s="1"/>
  <c r="D36" i="21" s="1"/>
  <c r="F15" i="19"/>
  <c r="G15" i="19" s="1"/>
  <c r="F8" i="19"/>
  <c r="G8" i="19" s="1"/>
  <c r="F4" i="19"/>
  <c r="G4" i="19" s="1"/>
  <c r="D24" i="16"/>
  <c r="D25" i="16" s="1"/>
  <c r="D26" i="16" s="1"/>
  <c r="D29" i="16" s="1"/>
  <c r="D30" i="16" s="1"/>
  <c r="D24" i="15"/>
  <c r="D29" i="15" s="1"/>
  <c r="D34" i="15"/>
  <c r="D35" i="15" s="1"/>
  <c r="G2" i="19" l="1"/>
  <c r="F5" i="19"/>
  <c r="G5" i="19" s="1"/>
  <c r="F12" i="19"/>
  <c r="G12" i="19" s="1"/>
  <c r="F9" i="19"/>
  <c r="G9" i="19" s="1"/>
  <c r="H10" i="3" s="1"/>
  <c r="F14" i="19"/>
  <c r="G14" i="19" s="1"/>
  <c r="F10" i="19"/>
  <c r="G10" i="19" s="1"/>
  <c r="G6" i="19"/>
  <c r="D35" i="16"/>
  <c r="D36" i="16"/>
  <c r="D28" i="15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2" i="15"/>
  <c r="G10" i="15"/>
  <c r="G18" i="15"/>
  <c r="F4" i="15"/>
  <c r="G4" i="15" s="1"/>
  <c r="F5" i="15"/>
  <c r="G5" i="15" s="1"/>
  <c r="F7" i="15"/>
  <c r="G7" i="15" s="1"/>
  <c r="F9" i="15"/>
  <c r="G9" i="15" s="1"/>
  <c r="F11" i="15"/>
  <c r="G11" i="15" s="1"/>
  <c r="F15" i="15"/>
  <c r="G15" i="15" s="1"/>
  <c r="F17" i="15"/>
  <c r="G17" i="15" s="1"/>
  <c r="F19" i="15"/>
  <c r="G19" i="15" s="1"/>
  <c r="F20" i="15"/>
  <c r="G20" i="15" s="1"/>
  <c r="G3" i="15"/>
  <c r="G14" i="15"/>
  <c r="F16" i="15"/>
  <c r="G16" i="15" s="1"/>
  <c r="F8" i="15"/>
  <c r="G8" i="15" s="1"/>
  <c r="H14" i="3" s="1"/>
  <c r="F6" i="15"/>
  <c r="G6" i="15" s="1"/>
  <c r="F13" i="15"/>
  <c r="G13" i="15" s="1"/>
  <c r="F12" i="15"/>
  <c r="G12" i="15" s="1"/>
  <c r="D26" i="10"/>
  <c r="D30" i="19" l="1"/>
  <c r="D31" i="19" s="1"/>
  <c r="D19" i="19"/>
  <c r="D20" i="19" s="1"/>
  <c r="D21" i="19" s="1"/>
  <c r="D24" i="19" s="1"/>
  <c r="D25" i="19" s="1"/>
  <c r="H24" i="3"/>
  <c r="D25" i="15"/>
  <c r="D26" i="15" s="1"/>
  <c r="D27" i="15" s="1"/>
  <c r="D30" i="15" s="1"/>
  <c r="D31" i="15" s="1"/>
  <c r="D36" i="15"/>
  <c r="D37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25" i="10" l="1"/>
  <c r="D31" i="10"/>
  <c r="F17" i="10" l="1"/>
  <c r="G17" i="10" s="1"/>
  <c r="F5" i="10"/>
  <c r="G5" i="10" s="1"/>
  <c r="F10" i="10"/>
  <c r="G10" i="10" s="1"/>
  <c r="F15" i="10"/>
  <c r="G15" i="10" s="1"/>
  <c r="F2" i="10"/>
  <c r="G2" i="10" s="1"/>
  <c r="G4" i="10"/>
  <c r="F14" i="10"/>
  <c r="G14" i="10" s="1"/>
  <c r="F3" i="10"/>
  <c r="G3" i="10" s="1"/>
  <c r="G12" i="10"/>
  <c r="F16" i="10"/>
  <c r="G16" i="10" s="1"/>
  <c r="F13" i="10"/>
  <c r="G13" i="10" s="1"/>
  <c r="F11" i="10"/>
  <c r="G11" i="10" s="1"/>
  <c r="F9" i="10"/>
  <c r="G9" i="10" s="1"/>
  <c r="F7" i="10"/>
  <c r="G7" i="10" s="1"/>
  <c r="G8" i="10"/>
  <c r="G6" i="10"/>
  <c r="D21" i="7"/>
  <c r="D33" i="10" l="1"/>
  <c r="D34" i="10" s="1"/>
  <c r="D22" i="10"/>
  <c r="D23" i="10" s="1"/>
  <c r="D24" i="10" s="1"/>
  <c r="D27" i="10" s="1"/>
  <c r="D28" i="10" s="1"/>
  <c r="D31" i="7"/>
  <c r="D32" i="7" s="1"/>
  <c r="D26" i="7"/>
  <c r="D25" i="7" s="1"/>
  <c r="G2" i="7" l="1"/>
  <c r="F4" i="7"/>
  <c r="G4" i="7" s="1"/>
  <c r="G3" i="7"/>
  <c r="F5" i="7"/>
  <c r="G5" i="7" s="1"/>
  <c r="F6" i="7"/>
  <c r="G6" i="7" s="1"/>
  <c r="F7" i="7"/>
  <c r="G7" i="7" s="1"/>
  <c r="F10" i="7"/>
  <c r="G10" i="7" s="1"/>
  <c r="G12" i="7"/>
  <c r="I8" i="3"/>
  <c r="F9" i="7"/>
  <c r="G9" i="7" s="1"/>
  <c r="F8" i="7"/>
  <c r="G8" i="7" s="1"/>
  <c r="F11" i="7"/>
  <c r="G11" i="7" s="1"/>
  <c r="F13" i="7"/>
  <c r="G13" i="7" s="1"/>
  <c r="D23" i="7"/>
  <c r="D24" i="7" s="1"/>
  <c r="D27" i="7" s="1"/>
  <c r="D28" i="7" s="1"/>
  <c r="H18" i="3" l="1"/>
  <c r="I18" i="3" s="1"/>
  <c r="H13" i="3"/>
  <c r="I13" i="3" s="1"/>
  <c r="H9" i="3"/>
  <c r="I9" i="3" s="1"/>
  <c r="H11" i="3"/>
  <c r="I11" i="3" s="1"/>
  <c r="I16" i="3"/>
  <c r="I22" i="3"/>
  <c r="I26" i="3"/>
  <c r="I6" i="3"/>
  <c r="D33" i="7"/>
  <c r="D34" i="7" s="1"/>
  <c r="I29" i="3" l="1"/>
</calcChain>
</file>

<file path=xl/sharedStrings.xml><?xml version="1.0" encoding="utf-8"?>
<sst xmlns="http://schemas.openxmlformats.org/spreadsheetml/2006/main" count="7890" uniqueCount="829">
  <si>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</si>
  <si>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</si>
  <si>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</si>
  <si>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</si>
  <si>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</si>
  <si>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</si>
  <si>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</si>
  <si>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</si>
  <si>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</si>
  <si>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</si>
  <si>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</si>
  <si>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</si>
  <si>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</si>
  <si>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</si>
  <si>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</si>
  <si>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</si>
  <si>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</si>
  <si>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</si>
  <si>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</si>
  <si>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</si>
  <si>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</si>
  <si>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</si>
  <si>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</si>
  <si>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</si>
  <si>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</si>
  <si>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</si>
  <si>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</si>
  <si>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</si>
  <si>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</si>
  <si>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</si>
  <si>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</si>
  <si>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</si>
  <si>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</si>
  <si>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</si>
  <si>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</si>
  <si>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</si>
  <si>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</si>
  <si>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</si>
  <si>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</si>
  <si>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</si>
  <si>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</si>
  <si>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</si>
  <si>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</si>
  <si>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</si>
  <si>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</si>
  <si>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</si>
  <si>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</si>
  <si>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</si>
  <si>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</si>
  <si>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</si>
  <si>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</si>
  <si>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</si>
  <si>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</si>
  <si>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</si>
  <si>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</si>
  <si>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</si>
  <si>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</si>
  <si>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</si>
  <si>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</si>
  <si>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</si>
  <si>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</si>
  <si>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</si>
  <si>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</si>
  <si>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</si>
  <si>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</si>
  <si>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</si>
  <si>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</si>
  <si>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</si>
  <si>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</si>
  <si>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</si>
  <si>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</si>
  <si>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</si>
  <si>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</si>
  <si>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</si>
  <si>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</si>
  <si>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</si>
  <si>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</si>
  <si>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</si>
  <si>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</si>
  <si>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</si>
  <si>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</si>
  <si>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</si>
  <si>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</si>
  <si>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</si>
  <si>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</si>
  <si>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</si>
  <si>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</si>
  <si>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</si>
  <si>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</si>
  <si>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</si>
  <si>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</si>
  <si>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</si>
  <si>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</si>
  <si>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</si>
  <si>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</si>
  <si>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</si>
  <si>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</si>
  <si>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</si>
  <si>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</si>
  <si>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</si>
  <si>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</si>
  <si>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</si>
  <si>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</si>
  <si>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</si>
  <si>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</si>
  <si>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</si>
  <si>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</si>
  <si>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</si>
  <si>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</si>
  <si>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</si>
  <si>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</si>
  <si>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</si>
  <si>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</si>
  <si>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</si>
  <si>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</si>
  <si>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</si>
  <si>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</si>
  <si>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</si>
  <si>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</si>
  <si>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</si>
  <si>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</si>
  <si>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</si>
  <si>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</si>
  <si>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</si>
  <si>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</si>
  <si>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</si>
  <si>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</si>
  <si>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</si>
  <si>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</si>
  <si>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</si>
  <si>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</si>
  <si>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</si>
  <si>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</si>
  <si>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</si>
  <si>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</si>
  <si>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</si>
  <si>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</si>
  <si>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</si>
  <si>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</si>
  <si>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</si>
  <si>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</si>
  <si>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</si>
  <si>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</si>
  <si>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</si>
  <si>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</si>
  <si>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</si>
  <si>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</si>
  <si>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</si>
  <si>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</si>
  <si>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</si>
  <si>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</si>
  <si>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</si>
  <si>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</si>
  <si>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</si>
  <si>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</si>
  <si>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</si>
  <si>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</si>
  <si>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</si>
  <si>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</si>
  <si>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</si>
  <si>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</si>
  <si>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</si>
  <si>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</si>
  <si>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</si>
  <si>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</si>
  <si>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</si>
  <si>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</si>
  <si>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</si>
  <si>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</si>
  <si>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</si>
  <si>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</si>
  <si>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</si>
  <si>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</si>
  <si>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</si>
  <si>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</si>
  <si>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</si>
  <si>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</si>
  <si>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</si>
  <si>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</si>
  <si>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</si>
  <si>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</si>
  <si>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</si>
  <si>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</si>
  <si>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</si>
  <si>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</si>
  <si>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</si>
  <si>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</si>
  <si>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</si>
  <si>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</si>
  <si>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</si>
  <si>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</si>
  <si>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</si>
  <si>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</si>
  <si>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</si>
  <si>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</si>
  <si>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</si>
  <si>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</si>
  <si>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</si>
  <si>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</si>
  <si>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</si>
  <si>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</si>
  <si>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</si>
  <si>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</si>
  <si>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</si>
  <si>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</si>
  <si>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</si>
  <si>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</si>
  <si>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</si>
  <si>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</si>
  <si>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</si>
  <si>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</si>
  <si>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</si>
  <si>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</si>
  <si>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</si>
  <si>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</si>
  <si>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</si>
  <si>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</si>
  <si>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</si>
  <si>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</si>
  <si>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</si>
  <si>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</si>
  <si>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</si>
  <si>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</si>
  <si>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</si>
  <si>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</si>
  <si>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</si>
  <si>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</si>
  <si>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</si>
  <si>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</si>
  <si>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</si>
  <si>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</si>
  <si>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</si>
  <si>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</si>
  <si>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</si>
  <si>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</si>
  <si>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</si>
  <si>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</si>
  <si>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</si>
  <si>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</si>
  <si>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</si>
  <si>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</si>
  <si>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</si>
  <si>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</si>
  <si>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</si>
  <si>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</si>
  <si>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</si>
  <si>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</si>
  <si>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</si>
  <si>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</si>
  <si>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</si>
  <si>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</si>
  <si>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</si>
  <si>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</si>
  <si>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</si>
  <si>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</si>
  <si>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</si>
  <si>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</si>
  <si>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</si>
  <si>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</si>
  <si>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</si>
  <si>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</si>
  <si>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</si>
  <si>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</si>
  <si>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</si>
  <si>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</si>
  <si>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</si>
  <si>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</si>
  <si>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</si>
  <si>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</si>
  <si>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</si>
  <si>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</si>
  <si>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</si>
  <si>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</si>
  <si>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</si>
  <si>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</si>
  <si>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</si>
  <si>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</si>
  <si>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</si>
  <si>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</si>
  <si>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</si>
  <si>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</si>
  <si>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</si>
  <si>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</si>
  <si>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</si>
  <si>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</si>
  <si>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</si>
  <si>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</si>
  <si>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</si>
  <si>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</si>
  <si>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</si>
  <si>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</si>
  <si>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</si>
  <si>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</si>
  <si>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</si>
  <si>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</si>
  <si>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</si>
  <si>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</si>
  <si>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</si>
  <si>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</si>
  <si>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</si>
  <si>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</si>
  <si>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</si>
  <si>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</si>
  <si>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</si>
  <si>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</si>
  <si>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</si>
  <si>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</si>
  <si>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</si>
  <si>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</si>
  <si>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</si>
  <si>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</si>
  <si>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</si>
  <si>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</si>
  <si>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</si>
  <si>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</si>
  <si>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</si>
  <si>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</si>
  <si>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</si>
  <si>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</si>
  <si>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</si>
  <si>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</si>
  <si>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</si>
  <si>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</si>
  <si>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</si>
  <si>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</si>
  <si>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</si>
  <si>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</si>
  <si>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</si>
  <si>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</si>
  <si>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</si>
  <si>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</si>
  <si>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</si>
  <si>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</si>
  <si>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</si>
  <si>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</si>
  <si>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</si>
  <si>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</si>
  <si>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</si>
  <si>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</si>
  <si>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</si>
  <si>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</si>
  <si>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</si>
  <si>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</si>
  <si>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</si>
  <si>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</si>
  <si>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</si>
  <si>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</si>
  <si>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</si>
  <si>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</si>
  <si>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</si>
  <si>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</si>
  <si>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</si>
  <si>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</si>
  <si>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</si>
  <si>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</si>
  <si>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</si>
  <si>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</si>
  <si>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</si>
  <si>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</si>
  <si>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</si>
  <si>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</si>
  <si>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</si>
  <si>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</si>
  <si>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</si>
  <si>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</si>
  <si>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</si>
  <si>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</si>
  <si>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</si>
  <si>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</si>
  <si>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</si>
  <si>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</si>
  <si>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</si>
  <si>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</si>
  <si>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</si>
  <si>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</si>
  <si>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</si>
  <si>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</si>
  <si>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</si>
  <si>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</si>
  <si>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</si>
  <si>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</si>
  <si>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</si>
  <si>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</si>
  <si>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</si>
  <si>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</si>
  <si>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</si>
  <si>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</si>
  <si>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</si>
  <si>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</si>
  <si>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</si>
  <si>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</si>
  <si>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</si>
  <si>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</si>
  <si>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</si>
  <si>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</si>
  <si>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</si>
  <si>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</si>
  <si>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</si>
  <si>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</si>
  <si>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</si>
  <si>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</si>
  <si>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</si>
  <si>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</si>
  <si>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</si>
  <si>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</si>
  <si>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</si>
  <si>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</si>
  <si>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</si>
  <si>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</si>
  <si>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</si>
  <si>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</si>
  <si>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</si>
  <si>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</si>
  <si>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</si>
  <si>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</si>
  <si>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</si>
  <si>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</si>
  <si>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</si>
  <si>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</si>
  <si>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</si>
  <si>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</si>
  <si>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</si>
  <si>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</si>
  <si>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</si>
  <si>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</si>
  <si>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</si>
  <si>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</si>
  <si>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</si>
  <si>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</si>
  <si>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</si>
  <si>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</si>
  <si>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</si>
  <si>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</si>
  <si>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</si>
  <si>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</si>
  <si>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</si>
  <si>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</si>
  <si>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</si>
  <si>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</si>
  <si>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</si>
  <si>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</si>
  <si>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</si>
  <si>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</si>
  <si>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</si>
  <si>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</si>
  <si>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</si>
  <si>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</si>
  <si>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</si>
  <si>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</si>
  <si>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</si>
  <si>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</si>
  <si>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</si>
  <si>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</si>
  <si>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</si>
  <si>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</si>
  <si>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</si>
  <si>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</si>
  <si>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</si>
  <si>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</si>
  <si>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</si>
  <si>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</si>
  <si>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</si>
  <si>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</si>
  <si>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</si>
  <si>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</si>
  <si>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</si>
  <si>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</si>
  <si>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</si>
  <si>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</si>
  <si>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</si>
  <si>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</si>
  <si>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</si>
  <si>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</si>
  <si>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</si>
  <si>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</si>
  <si>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</si>
  <si>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</si>
  <si>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</si>
  <si>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</si>
  <si>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</si>
  <si>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</si>
  <si>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</si>
  <si>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</si>
  <si>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</si>
  <si>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</si>
  <si>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</si>
  <si>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</si>
  <si>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</si>
  <si>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</si>
  <si>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</si>
  <si>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</si>
  <si>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</si>
  <si>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</si>
  <si>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</si>
  <si>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</si>
  <si>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</si>
  <si>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</si>
  <si>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</si>
  <si>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</si>
  <si>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</si>
  <si>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</si>
  <si>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</si>
  <si>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</si>
  <si>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</si>
  <si>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</si>
  <si>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</si>
  <si>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</si>
  <si>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</si>
  <si>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</si>
  <si>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</si>
  <si>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</si>
  <si>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</si>
  <si>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</si>
  <si>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</si>
  <si>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</si>
  <si>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</si>
  <si>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</si>
  <si>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</si>
  <si>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</si>
  <si>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</si>
  <si>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</si>
  <si>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</si>
  <si>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</si>
  <si>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</si>
  <si>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</si>
  <si>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</si>
  <si>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</si>
  <si>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</si>
  <si>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</si>
  <si>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</si>
  <si>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</si>
  <si>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</si>
  <si>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</si>
  <si>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</si>
  <si>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</si>
  <si>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</si>
  <si>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</si>
  <si>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</si>
  <si>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</si>
  <si>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</si>
  <si>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</si>
  <si>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</si>
  <si>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</si>
  <si>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</si>
  <si>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</si>
  <si>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</si>
  <si>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</si>
  <si>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</si>
  <si>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</si>
  <si>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</si>
  <si>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</si>
  <si>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</si>
  <si>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</si>
  <si>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</si>
  <si>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</si>
  <si>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</si>
  <si>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</si>
  <si>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</si>
  <si>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</si>
  <si>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</si>
  <si>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</si>
  <si>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</si>
  <si>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</si>
  <si>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</si>
  <si>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</si>
  <si>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</si>
  <si>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</si>
  <si>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</si>
  <si>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</si>
  <si>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</si>
  <si>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</si>
  <si>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</si>
  <si>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</si>
  <si>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</si>
  <si>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</si>
  <si>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</si>
  <si>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</si>
  <si>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</si>
  <si>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</si>
  <si>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</si>
  <si>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</si>
  <si>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</si>
  <si>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</si>
  <si>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</si>
  <si>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</si>
  <si>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</si>
  <si>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</si>
  <si>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</si>
  <si>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</si>
  <si>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</si>
  <si>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</si>
  <si>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</si>
  <si>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</si>
  <si>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</si>
  <si>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</si>
  <si>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</si>
  <si>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</si>
  <si>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</si>
  <si>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</si>
  <si>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</si>
  <si>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</si>
  <si>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</si>
  <si>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</si>
  <si>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</si>
  <si>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</si>
  <si>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</si>
  <si>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</si>
  <si>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</si>
  <si>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</si>
  <si>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</si>
  <si>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</si>
  <si>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</si>
  <si>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</si>
  <si>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</si>
  <si>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</si>
  <si>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</si>
  <si>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</si>
  <si>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</si>
  <si>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</si>
  <si>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</si>
  <si>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</si>
  <si>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</si>
  <si>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</si>
  <si>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</si>
  <si>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</si>
  <si>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</si>
  <si>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</si>
  <si>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</si>
  <si>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</si>
  <si>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</si>
  <si>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</si>
  <si>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</si>
  <si>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</si>
  <si>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</si>
  <si>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</si>
  <si>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</si>
  <si>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</si>
  <si>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</si>
  <si>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</si>
  <si>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</si>
  <si>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</si>
  <si>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</si>
  <si>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</si>
  <si>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</si>
  <si>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</si>
  <si>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</si>
  <si>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</si>
  <si>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</si>
  <si>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</si>
  <si>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</si>
  <si>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</si>
  <si>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</si>
  <si>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</si>
  <si>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</si>
  <si>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</si>
  <si>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</si>
  <si>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</si>
  <si>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</si>
  <si>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</si>
  <si>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</si>
  <si>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</si>
  <si>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</si>
  <si>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</si>
  <si>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</si>
  <si>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</si>
  <si>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</si>
  <si>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</si>
  <si>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</si>
  <si>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</si>
  <si>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</si>
  <si>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</si>
  <si>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</si>
  <si>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</si>
  <si>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</si>
  <si>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</si>
  <si>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</si>
  <si>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</si>
  <si>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</si>
  <si>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</si>
  <si>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</si>
  <si>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</si>
  <si>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</si>
  <si>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</si>
  <si>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</si>
  <si>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</si>
  <si>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</si>
  <si>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</si>
  <si>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</si>
  <si>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</si>
  <si>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</si>
  <si>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</si>
  <si>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</si>
  <si>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</si>
  <si>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</si>
  <si>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</si>
  <si>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</si>
  <si>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</si>
  <si>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</si>
  <si>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</si>
  <si>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</si>
  <si>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</si>
  <si>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</si>
  <si>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</si>
  <si>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</si>
  <si>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</si>
  <si>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</si>
  <si>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</si>
  <si>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</si>
  <si>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</si>
  <si>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</si>
  <si>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</si>
  <si>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</si>
  <si>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</si>
  <si>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</si>
  <si>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</si>
  <si>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</si>
  <si>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</si>
  <si>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</si>
  <si>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</si>
  <si>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</si>
  <si>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</si>
  <si>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</si>
  <si>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</si>
  <si>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</si>
  <si>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</si>
  <si>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</si>
  <si>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</si>
  <si>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</si>
  <si>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</si>
  <si>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</si>
  <si>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</si>
  <si>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</si>
  <si>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</si>
  <si>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</si>
  <si>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</si>
  <si>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</si>
  <si>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</si>
  <si>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</si>
  <si>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</si>
  <si>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</si>
  <si>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</si>
  <si>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</si>
  <si>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</si>
  <si>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</si>
  <si>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</si>
  <si>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</si>
  <si>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</si>
  <si>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</si>
  <si>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</si>
  <si>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</si>
  <si>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</si>
  <si>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</si>
  <si>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</si>
  <si>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</si>
  <si>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</si>
  <si>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</si>
  <si>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</si>
  <si>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</si>
  <si>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</si>
  <si>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</si>
  <si>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</si>
  <si>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</si>
  <si>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</si>
  <si>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</si>
  <si>
    <t>STAKE BET MATRIZ-FULL 2,8%</t>
  </si>
  <si>
    <t>over 2,5</t>
  </si>
  <si>
    <t>under 2</t>
  </si>
  <si>
    <t>over 1,5</t>
  </si>
  <si>
    <t>SANTA CRUZ vs TOCANTINAPOLIS</t>
  </si>
  <si>
    <t>OVER 1,5</t>
  </si>
  <si>
    <t>OVER 2</t>
  </si>
  <si>
    <t>UNDER 2</t>
  </si>
  <si>
    <t>OVER 1,75</t>
  </si>
  <si>
    <t>GYEONGNAM vs GIMPO</t>
  </si>
  <si>
    <t>JEONNAM DRAGONS vs GYEONGNAM</t>
  </si>
  <si>
    <t>GAMBA OSAKA vs YOKOHAMA M.</t>
  </si>
  <si>
    <t>JUBILO IWATA vs SAGAN TOSU</t>
  </si>
  <si>
    <t> KASHIMA ANTLERS vs KYOTO SANGA</t>
  </si>
  <si>
    <t>DAEJEON CITIZEN vs GWANGJU</t>
  </si>
  <si>
    <t>GYEONGNAM vs CHUNGNAM ASAN</t>
  </si>
  <si>
    <t>EHIME FC vs KAGOSHIMA UTD</t>
  </si>
  <si>
    <t> LONDRINA vs GUARANI</t>
  </si>
  <si>
    <t>SEOUL vs INCHEON UTD</t>
  </si>
  <si>
    <t>DAEJEON CITIZEN vs GIMPO</t>
  </si>
  <si>
    <t>GAMBA OSAKA vs S. HIROSHIMA</t>
  </si>
  <si>
    <t>SHIMIZU S-PULSE vs YOKOHAMA M.</t>
  </si>
  <si>
    <t>DAEJEON CITIZEN vs ANSAN GREENERS</t>
  </si>
  <si>
    <t>BUSAN IPARK vs GIMPO</t>
  </si>
  <si>
    <t>URAWA RD vs KYOTO SANGA</t>
  </si>
  <si>
    <t>NORTH CAROLINA vs UNION OMAHA</t>
  </si>
  <si>
    <t>CEREZO OSAKA vs YOKOHAMA M.</t>
  </si>
  <si>
    <t>NAGANO PARCEIRO vs FC IMABARI</t>
  </si>
  <si>
    <t>KASHIWA REYSOL vs C. SAPPORO</t>
  </si>
  <si>
    <t>SEOUL vs DAEGU</t>
  </si>
  <si>
    <t>ANSAN GREENERS vs GIMPO</t>
  </si>
  <si>
    <t>FUJIEDA MYFC vs G. KITAKYUSHU</t>
  </si>
  <si>
    <t>GAMBA OSAKA vs KYOTO SANGA</t>
  </si>
  <si>
    <t>JEONBUK MOTORS vs JEJU UTD</t>
  </si>
  <si>
    <t>URAWA RD vs K. FRONTALE</t>
  </si>
  <si>
    <t>ANSAN GREENERS vs JEONNAM DRAGONS</t>
  </si>
  <si>
    <t>SHIMIZU S-PULSE vs SAGAN TOSU</t>
  </si>
  <si>
    <t>SUWON CITY vs DAEGU</t>
  </si>
  <si>
    <t>NOVA VENeCIA vs REAL NOROESTE</t>
  </si>
  <si>
    <t>3--5</t>
  </si>
  <si>
    <t>delete</t>
  </si>
  <si>
    <t>watch</t>
  </si>
  <si>
    <t>over 2,5e under 2</t>
  </si>
  <si>
    <t>over  2,5</t>
  </si>
  <si>
    <t>over 2</t>
  </si>
  <si>
    <t>ove 2</t>
  </si>
  <si>
    <t>1--5</t>
  </si>
  <si>
    <t>CHAMPIONSHIP---</t>
  </si>
  <si>
    <t>PREMIER LEAGUE---</t>
  </si>
  <si>
    <t>ITALY - SERIE B---</t>
  </si>
  <si>
    <t>SOUTH KOREA - K LEAGUE 1----</t>
  </si>
  <si>
    <t>ENGLAND - NATIONAL LEAGUE---</t>
  </si>
  <si>
    <t>JAPAN - J3 LEAGUE---</t>
  </si>
  <si>
    <t>PORTUGAL - LIGA PORTUGAL 2---</t>
  </si>
  <si>
    <t>LA LIGA---</t>
  </si>
  <si>
    <t>02/07/2022+I18B7A2:I15A2:I27</t>
  </si>
  <si>
    <t>ACIMA DE 1,40</t>
  </si>
  <si>
    <t>ENGLAND - NATIONAL LEAGUE--</t>
  </si>
  <si>
    <t>BRAZIL - SERIE D----</t>
  </si>
  <si>
    <t>PORTUGAL - LIGA PORTUGAL 2----</t>
  </si>
  <si>
    <t>SOUTH KOREA - K LEAGUE 1--</t>
  </si>
  <si>
    <t>CHAMPIONSHIP--</t>
  </si>
  <si>
    <t>PREMIER LEAGUE--</t>
  </si>
  <si>
    <t>USA - USL CHAMPIONSHIP---</t>
  </si>
  <si>
    <t>SOUTH KOREA - K LEAGUE 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</si>
</sst>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65" fontId="8" fillId="13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164" fontId="10" fillId="15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164" fontId="5" fillId="15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center"/>
    </xf>
    <xf numFmtId="164" fontId="13" fillId="17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8" borderId="6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165" fontId="15" fillId="19" borderId="6" xfId="0" applyNumberFormat="1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0" fillId="7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64" fontId="16" fillId="15" borderId="0" xfId="0" applyNumberFormat="1" applyFont="1" applyFill="1" applyAlignment="1">
      <alignment horizontal="center" vertical="center"/>
    </xf>
    <xf numFmtId="164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0" fillId="15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0" fillId="22" borderId="0" xfId="0" applyFill="1"/>
    <xf numFmtId="0" fontId="0" fillId="22" borderId="0" xfId="0" applyNumberFormat="1" applyFill="1"/>
    <xf numFmtId="0" fontId="0" fillId="23" borderId="0" xfId="0" applyFill="1"/>
    <xf numFmtId="165" fontId="0" fillId="0" borderId="0" xfId="0" applyNumberFormat="1"/>
    <xf numFmtId="164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2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288"/>
      <tableStyleElement type="secondRowStripe" dxfId="287"/>
    </tableStyle>
    <tableStyle name="Equipes-style 2" pivot="0" count="2">
      <tableStyleElement type="firstRowStripe" dxfId="286"/>
      <tableStyleElement type="secondRowStripe" dxfId="285"/>
    </tableStyle>
    <tableStyle name="Equipes-style 3" pivot="0" count="2">
      <tableStyleElement type="firstRowStripe" dxfId="284"/>
      <tableStyleElement type="secondRowStripe" dxfId="283"/>
    </tableStyle>
    <tableStyle name="Equipes-style 4" pivot="0" count="2">
      <tableStyleElement type="firstRowStripe" dxfId="282"/>
      <tableStyleElement type="secondRowStripe" dxfId="281"/>
    </tableStyle>
    <tableStyle name="Equipes-style 7" pivot="0" count="2">
      <tableStyleElement type="firstRowStripe" dxfId="280"/>
      <tableStyleElement type="secondRowStripe" dxfId="2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Junho</a:t>
            </a:r>
            <a:r>
              <a:rPr lang="pt-BR" baseline="0"/>
              <a:t> 2022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junhoInvestT!$J$2:$J$33</c:f>
              <c:numCache>
                <c:formatCode>_-[$$-409]* #,##0.00_ ;_-[$$-409]* \-#,##0.00\ ;_-[$$-409]* "-"??_ ;_-@_ </c:formatCode>
                <c:ptCount val="32"/>
                <c:pt idx="0">
                  <c:v>100000</c:v>
                </c:pt>
                <c:pt idx="1">
                  <c:v>102464</c:v>
                </c:pt>
                <c:pt idx="2">
                  <c:v>105628</c:v>
                </c:pt>
                <c:pt idx="3">
                  <c:v>107784</c:v>
                </c:pt>
                <c:pt idx="4">
                  <c:v>107784</c:v>
                </c:pt>
                <c:pt idx="5">
                  <c:v>104984</c:v>
                </c:pt>
                <c:pt idx="6">
                  <c:v>102184</c:v>
                </c:pt>
                <c:pt idx="7">
                  <c:v>102184</c:v>
                </c:pt>
                <c:pt idx="8">
                  <c:v>103808</c:v>
                </c:pt>
                <c:pt idx="9">
                  <c:v>106188</c:v>
                </c:pt>
                <c:pt idx="10">
                  <c:v>109716</c:v>
                </c:pt>
                <c:pt idx="11">
                  <c:v>111648</c:v>
                </c:pt>
                <c:pt idx="12">
                  <c:v>113552</c:v>
                </c:pt>
                <c:pt idx="13">
                  <c:v>114448</c:v>
                </c:pt>
                <c:pt idx="14">
                  <c:v>115988</c:v>
                </c:pt>
                <c:pt idx="15">
                  <c:v>113188</c:v>
                </c:pt>
                <c:pt idx="16">
                  <c:v>110388</c:v>
                </c:pt>
                <c:pt idx="17">
                  <c:v>111340</c:v>
                </c:pt>
                <c:pt idx="18">
                  <c:v>108540</c:v>
                </c:pt>
                <c:pt idx="19">
                  <c:v>111368</c:v>
                </c:pt>
                <c:pt idx="20">
                  <c:v>112236</c:v>
                </c:pt>
                <c:pt idx="21">
                  <c:v>113160</c:v>
                </c:pt>
                <c:pt idx="22">
                  <c:v>116156</c:v>
                </c:pt>
                <c:pt idx="23">
                  <c:v>113356</c:v>
                </c:pt>
                <c:pt idx="24">
                  <c:v>114252</c:v>
                </c:pt>
                <c:pt idx="25">
                  <c:v>111452</c:v>
                </c:pt>
                <c:pt idx="26">
                  <c:v>112600</c:v>
                </c:pt>
                <c:pt idx="27">
                  <c:v>109800</c:v>
                </c:pt>
                <c:pt idx="28">
                  <c:v>112348</c:v>
                </c:pt>
                <c:pt idx="29">
                  <c:v>112348</c:v>
                </c:pt>
                <c:pt idx="30">
                  <c:v>109548</c:v>
                </c:pt>
                <c:pt idx="31">
                  <c:v>110472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46992"/>
        <c:axId val="210747384"/>
      </c:lineChart>
      <c:catAx>
        <c:axId val="2107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47384"/>
        <c:crosses val="autoZero"/>
        <c:auto val="1"/>
        <c:lblAlgn val="ctr"/>
        <c:lblOffset val="100"/>
        <c:noMultiLvlLbl val="0"/>
      </c:catAx>
      <c:valAx>
        <c:axId val="2107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Julho</a:t>
            </a:r>
            <a:r>
              <a:rPr lang="pt-BR" baseline="0"/>
              <a:t> 2022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julhoInvestT!$J$2:$J$45</c:f>
              <c:numCache>
                <c:formatCode>_-[$$-409]* #,##0.00_ ;_-[$$-409]* \-#,##0.00\ ;_-[$$-409]* "-"??_ ;_-@_ </c:formatCode>
                <c:ptCount val="44"/>
                <c:pt idx="0">
                  <c:v>100000</c:v>
                </c:pt>
                <c:pt idx="1">
                  <c:v>97200</c:v>
                </c:pt>
                <c:pt idx="2">
                  <c:v>98516</c:v>
                </c:pt>
                <c:pt idx="3">
                  <c:v>100392</c:v>
                </c:pt>
                <c:pt idx="4">
                  <c:v>101232</c:v>
                </c:pt>
                <c:pt idx="5">
                  <c:v>98432</c:v>
                </c:pt>
                <c:pt idx="6">
                  <c:v>100112</c:v>
                </c:pt>
                <c:pt idx="7">
                  <c:v>97312</c:v>
                </c:pt>
                <c:pt idx="8">
                  <c:v>98264</c:v>
                </c:pt>
                <c:pt idx="9">
                  <c:v>99160</c:v>
                </c:pt>
                <c:pt idx="10">
                  <c:v>100140</c:v>
                </c:pt>
                <c:pt idx="11">
                  <c:v>102016</c:v>
                </c:pt>
                <c:pt idx="12">
                  <c:v>99216</c:v>
                </c:pt>
                <c:pt idx="13">
                  <c:v>99216</c:v>
                </c:pt>
                <c:pt idx="14">
                  <c:v>96416</c:v>
                </c:pt>
                <c:pt idx="15">
                  <c:v>97340</c:v>
                </c:pt>
                <c:pt idx="16">
                  <c:v>98208</c:v>
                </c:pt>
                <c:pt idx="17">
                  <c:v>95408</c:v>
                </c:pt>
                <c:pt idx="18">
                  <c:v>98936</c:v>
                </c:pt>
                <c:pt idx="19">
                  <c:v>101148</c:v>
                </c:pt>
                <c:pt idx="20">
                  <c:v>102380</c:v>
                </c:pt>
                <c:pt idx="21">
                  <c:v>102380</c:v>
                </c:pt>
                <c:pt idx="22">
                  <c:v>99580</c:v>
                </c:pt>
                <c:pt idx="23">
                  <c:v>96780</c:v>
                </c:pt>
                <c:pt idx="24">
                  <c:v>97704</c:v>
                </c:pt>
                <c:pt idx="25">
                  <c:v>94904</c:v>
                </c:pt>
                <c:pt idx="26">
                  <c:v>92104</c:v>
                </c:pt>
                <c:pt idx="27">
                  <c:v>93056</c:v>
                </c:pt>
                <c:pt idx="28">
                  <c:v>90256</c:v>
                </c:pt>
                <c:pt idx="29">
                  <c:v>91152</c:v>
                </c:pt>
                <c:pt idx="30">
                  <c:v>88352</c:v>
                </c:pt>
                <c:pt idx="31">
                  <c:v>89388</c:v>
                </c:pt>
                <c:pt idx="32">
                  <c:v>90228</c:v>
                </c:pt>
                <c:pt idx="33">
                  <c:v>92132</c:v>
                </c:pt>
                <c:pt idx="34">
                  <c:v>93336</c:v>
                </c:pt>
                <c:pt idx="35">
                  <c:v>95184</c:v>
                </c:pt>
                <c:pt idx="36">
                  <c:v>96108</c:v>
                </c:pt>
                <c:pt idx="37">
                  <c:v>93308</c:v>
                </c:pt>
                <c:pt idx="38">
                  <c:v>94260</c:v>
                </c:pt>
                <c:pt idx="39">
                  <c:v>91460</c:v>
                </c:pt>
                <c:pt idx="40">
                  <c:v>93560</c:v>
                </c:pt>
                <c:pt idx="41">
                  <c:v>94512</c:v>
                </c:pt>
                <c:pt idx="42">
                  <c:v>95520</c:v>
                </c:pt>
                <c:pt idx="43">
                  <c:v>97956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39720"/>
        <c:axId val="255440112"/>
      </c:lineChart>
      <c:catAx>
        <c:axId val="25543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40112"/>
        <c:crosses val="autoZero"/>
        <c:auto val="1"/>
        <c:lblAlgn val="ctr"/>
        <c:lblOffset val="100"/>
        <c:noMultiLvlLbl val="0"/>
      </c:catAx>
      <c:valAx>
        <c:axId val="255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3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agostoInvestT!$J$2:$J$55</c:f>
              <c:numCache>
                <c:formatCode>"R$"\ #,##0.00</c:formatCode>
                <c:ptCount val="54"/>
                <c:pt idx="0">
                  <c:v>100000</c:v>
                </c:pt>
                <c:pt idx="1">
                  <c:v>99000</c:v>
                </c:pt>
                <c:pt idx="2">
                  <c:v>100080</c:v>
                </c:pt>
                <c:pt idx="3">
                  <c:v>100080</c:v>
                </c:pt>
                <c:pt idx="4">
                  <c:v>100990</c:v>
                </c:pt>
                <c:pt idx="5">
                  <c:v>101410</c:v>
                </c:pt>
                <c:pt idx="6">
                  <c:v>102090</c:v>
                </c:pt>
                <c:pt idx="7">
                  <c:v>101090</c:v>
                </c:pt>
                <c:pt idx="8">
                  <c:v>102080</c:v>
                </c:pt>
                <c:pt idx="9">
                  <c:v>102930</c:v>
                </c:pt>
                <c:pt idx="10">
                  <c:v>103530</c:v>
                </c:pt>
                <c:pt idx="11">
                  <c:v>104710</c:v>
                </c:pt>
                <c:pt idx="12">
                  <c:v>105180</c:v>
                </c:pt>
                <c:pt idx="13">
                  <c:v>105600</c:v>
                </c:pt>
                <c:pt idx="14">
                  <c:v>106200</c:v>
                </c:pt>
                <c:pt idx="15">
                  <c:v>107120</c:v>
                </c:pt>
                <c:pt idx="16">
                  <c:v>107540</c:v>
                </c:pt>
                <c:pt idx="17">
                  <c:v>106540</c:v>
                </c:pt>
                <c:pt idx="18">
                  <c:v>105540</c:v>
                </c:pt>
                <c:pt idx="19">
                  <c:v>106490</c:v>
                </c:pt>
                <c:pt idx="20">
                  <c:v>107300</c:v>
                </c:pt>
                <c:pt idx="21">
                  <c:v>106300</c:v>
                </c:pt>
                <c:pt idx="22">
                  <c:v>107180</c:v>
                </c:pt>
                <c:pt idx="23">
                  <c:v>107590</c:v>
                </c:pt>
                <c:pt idx="24">
                  <c:v>107970</c:v>
                </c:pt>
                <c:pt idx="25">
                  <c:v>108920</c:v>
                </c:pt>
                <c:pt idx="26">
                  <c:v>108920</c:v>
                </c:pt>
                <c:pt idx="27">
                  <c:v>109570</c:v>
                </c:pt>
                <c:pt idx="28">
                  <c:v>109570</c:v>
                </c:pt>
                <c:pt idx="29">
                  <c:v>110400</c:v>
                </c:pt>
                <c:pt idx="30">
                  <c:v>110400</c:v>
                </c:pt>
                <c:pt idx="31">
                  <c:v>110400</c:v>
                </c:pt>
                <c:pt idx="32">
                  <c:v>111630</c:v>
                </c:pt>
                <c:pt idx="33">
                  <c:v>112400</c:v>
                </c:pt>
                <c:pt idx="34">
                  <c:v>113230</c:v>
                </c:pt>
                <c:pt idx="35">
                  <c:v>113640</c:v>
                </c:pt>
                <c:pt idx="36">
                  <c:v>114470</c:v>
                </c:pt>
                <c:pt idx="37">
                  <c:v>114470</c:v>
                </c:pt>
                <c:pt idx="38">
                  <c:v>115410</c:v>
                </c:pt>
                <c:pt idx="39">
                  <c:v>115410</c:v>
                </c:pt>
                <c:pt idx="40">
                  <c:v>116460</c:v>
                </c:pt>
                <c:pt idx="41">
                  <c:v>115460</c:v>
                </c:pt>
                <c:pt idx="42">
                  <c:v>116650</c:v>
                </c:pt>
                <c:pt idx="43">
                  <c:v>117480</c:v>
                </c:pt>
                <c:pt idx="44">
                  <c:v>118310</c:v>
                </c:pt>
                <c:pt idx="45">
                  <c:v>119570</c:v>
                </c:pt>
                <c:pt idx="46">
                  <c:v>120320</c:v>
                </c:pt>
                <c:pt idx="47">
                  <c:v>120970</c:v>
                </c:pt>
                <c:pt idx="48">
                  <c:v>122140</c:v>
                </c:pt>
                <c:pt idx="49">
                  <c:v>122940</c:v>
                </c:pt>
                <c:pt idx="50">
                  <c:v>122940</c:v>
                </c:pt>
                <c:pt idx="51">
                  <c:v>121940</c:v>
                </c:pt>
                <c:pt idx="52">
                  <c:v>122840</c:v>
                </c:pt>
                <c:pt idx="53">
                  <c:v>123730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38544"/>
        <c:axId val="255442072"/>
      </c:lineChart>
      <c:catAx>
        <c:axId val="2554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42072"/>
        <c:crosses val="autoZero"/>
        <c:auto val="1"/>
        <c:lblAlgn val="ctr"/>
        <c:lblOffset val="100"/>
        <c:noMultiLvlLbl val="0"/>
      </c:catAx>
      <c:valAx>
        <c:axId val="2554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setembroInvestT!$J$2:$J$80</c:f>
              <c:numCache>
                <c:formatCode>"R$"\ #,##0.00</c:formatCode>
                <c:ptCount val="79"/>
                <c:pt idx="0">
                  <c:v>100000</c:v>
                </c:pt>
                <c:pt idx="1">
                  <c:v>100000</c:v>
                </c:pt>
                <c:pt idx="2" formatCode="_-[$$-409]* #,##0.00_ ;_-[$$-409]* \-#,##0.00\ ;_-[$$-409]* &quot;-&quot;??_ ;_-@_ ">
                  <c:v>100000</c:v>
                </c:pt>
                <c:pt idx="3" formatCode="_-[$$-409]* #,##0.00_ ;_-[$$-409]* \-#,##0.00\ ;_-[$$-409]* &quot;-&quot;??_ ;_-@_ ">
                  <c:v>100732</c:v>
                </c:pt>
                <c:pt idx="4" formatCode="_-[$$-409]* #,##0.00_ ;_-[$$-409]* \-#,##0.00\ ;_-[$$-409]* &quot;-&quot;??_ ;_-@_ ">
                  <c:v>100732</c:v>
                </c:pt>
                <c:pt idx="5" formatCode="_-[$$-409]* #,##0.00_ ;_-[$$-409]* \-#,##0.00\ ;_-[$$-409]* &quot;-&quot;??_ ;_-@_ ">
                  <c:v>101128</c:v>
                </c:pt>
                <c:pt idx="6" formatCode="_-[$$-409]* #,##0.00_ ;_-[$$-409]* \-#,##0.00\ ;_-[$$-409]* &quot;-&quot;??_ ;_-@_ ">
                  <c:v>101980</c:v>
                </c:pt>
                <c:pt idx="7" formatCode="_-[$$-409]* #,##0.00_ ;_-[$$-409]* \-#,##0.00\ ;_-[$$-409]* &quot;-&quot;??_ ;_-@_ ">
                  <c:v>101980</c:v>
                </c:pt>
                <c:pt idx="8" formatCode="_-[$$-409]* #,##0.00_ ;_-[$$-409]* \-#,##0.00\ ;_-[$$-409]* &quot;-&quot;??_ ;_-@_ ">
                  <c:v>103144</c:v>
                </c:pt>
                <c:pt idx="9" formatCode="_-[$$-409]* #,##0.00_ ;_-[$$-409]* \-#,##0.00\ ;_-[$$-409]* &quot;-&quot;??_ ;_-@_ ">
                  <c:v>103612</c:v>
                </c:pt>
                <c:pt idx="10" formatCode="_-[$$-409]* #,##0.00_ ;_-[$$-409]* \-#,##0.00\ ;_-[$$-409]* &quot;-&quot;??_ ;_-@_ ">
                  <c:v>103612</c:v>
                </c:pt>
                <c:pt idx="11" formatCode="_-[$$-409]* #,##0.00_ ;_-[$$-409]* \-#,##0.00\ ;_-[$$-409]* &quot;-&quot;??_ ;_-@_ ">
                  <c:v>104536</c:v>
                </c:pt>
                <c:pt idx="12" formatCode="_-[$$-409]* #,##0.00_ ;_-[$$-409]* \-#,##0.00\ ;_-[$$-409]* &quot;-&quot;??_ ;_-@_ ">
                  <c:v>105268</c:v>
                </c:pt>
                <c:pt idx="13" formatCode="_-[$$-409]* #,##0.00_ ;_-[$$-409]* \-#,##0.00\ ;_-[$$-409]* &quot;-&quot;??_ ;_-@_ ">
                  <c:v>105268</c:v>
                </c:pt>
                <c:pt idx="14" formatCode="_-[$$-409]* #,##0.00_ ;_-[$$-409]* \-#,##0.00\ ;_-[$$-409]* &quot;-&quot;??_ ;_-@_ ">
                  <c:v>106240</c:v>
                </c:pt>
                <c:pt idx="15" formatCode="_-[$$-409]* #,##0.00_ ;_-[$$-409]* \-#,##0.00\ ;_-[$$-409]* &quot;-&quot;??_ ;_-@_ ">
                  <c:v>106732</c:v>
                </c:pt>
                <c:pt idx="16" formatCode="_-[$$-409]* #,##0.00_ ;_-[$$-409]* \-#,##0.00\ ;_-[$$-409]* &quot;-&quot;??_ ;_-@_ ">
                  <c:v>107572</c:v>
                </c:pt>
                <c:pt idx="17" formatCode="_-[$$-409]* #,##0.00_ ;_-[$$-409]* \-#,##0.00\ ;_-[$$-409]* &quot;-&quot;??_ ;_-@_ ">
                  <c:v>108088</c:v>
                </c:pt>
                <c:pt idx="18" formatCode="_-[$$-409]* #,##0.00_ ;_-[$$-409]* \-#,##0.00\ ;_-[$$-409]* &quot;-&quot;??_ ;_-@_ ">
                  <c:v>108088</c:v>
                </c:pt>
                <c:pt idx="19" formatCode="_-[$$-409]* #,##0.00_ ;_-[$$-409]* \-#,##0.00\ ;_-[$$-409]* &quot;-&quot;??_ ;_-@_ ">
                  <c:v>108928</c:v>
                </c:pt>
                <c:pt idx="20" formatCode="_-[$$-409]* #,##0.00_ ;_-[$$-409]* \-#,##0.00\ ;_-[$$-409]* &quot;-&quot;??_ ;_-@_ ">
                  <c:v>110008</c:v>
                </c:pt>
                <c:pt idx="21" formatCode="_-[$$-409]* #,##0.00_ ;_-[$$-409]* \-#,##0.00\ ;_-[$$-409]* &quot;-&quot;??_ ;_-@_ ">
                  <c:v>110008</c:v>
                </c:pt>
                <c:pt idx="22" formatCode="_-[$$-409]* #,##0.00_ ;_-[$$-409]* \-#,##0.00\ ;_-[$$-409]* &quot;-&quot;??_ ;_-@_ ">
                  <c:v>110008</c:v>
                </c:pt>
                <c:pt idx="23" formatCode="_-[$$-409]* #,##0.00_ ;_-[$$-409]* \-#,##0.00\ ;_-[$$-409]* &quot;-&quot;??_ ;_-@_ ">
                  <c:v>110008</c:v>
                </c:pt>
                <c:pt idx="24" formatCode="_-[$$-409]* #,##0.00_ ;_-[$$-409]* \-#,##0.00\ ;_-[$$-409]* &quot;-&quot;??_ ;_-@_ ">
                  <c:v>108808</c:v>
                </c:pt>
                <c:pt idx="25" formatCode="_-[$$-409]* #,##0.00_ ;_-[$$-409]* \-#,##0.00\ ;_-[$$-409]* &quot;-&quot;??_ ;_-@_ ">
                  <c:v>108808</c:v>
                </c:pt>
                <c:pt idx="26" formatCode="_-[$$-409]* #,##0.00_ ;_-[$$-409]* \-#,##0.00\ ;_-[$$-409]* &quot;-&quot;??_ ;_-@_ ">
                  <c:v>108808</c:v>
                </c:pt>
                <c:pt idx="27" formatCode="_-[$$-409]* #,##0.00_ ;_-[$$-409]* \-#,##0.00\ ;_-[$$-409]* &quot;-&quot;??_ ;_-@_ ">
                  <c:v>109648</c:v>
                </c:pt>
                <c:pt idx="28" formatCode="_-[$$-409]* #,##0.00_ ;_-[$$-409]* \-#,##0.00\ ;_-[$$-409]* &quot;-&quot;??_ ;_-@_ ">
                  <c:v>109648</c:v>
                </c:pt>
                <c:pt idx="29" formatCode="_-[$$-409]* #,##0.00_ ;_-[$$-409]* \-#,##0.00\ ;_-[$$-409]* &quot;-&quot;??_ ;_-@_ ">
                  <c:v>109648</c:v>
                </c:pt>
                <c:pt idx="30" formatCode="_-[$$-409]* #,##0.00_ ;_-[$$-409]* \-#,##0.00\ ;_-[$$-409]* &quot;-&quot;??_ ;_-@_ ">
                  <c:v>108448</c:v>
                </c:pt>
                <c:pt idx="31" formatCode="_-[$$-409]* #,##0.00_ ;_-[$$-409]* \-#,##0.00\ ;_-[$$-409]* &quot;-&quot;??_ ;_-@_ ">
                  <c:v>108448</c:v>
                </c:pt>
                <c:pt idx="32" formatCode="_-[$$-409]* #,##0.00_ ;_-[$$-409]* \-#,##0.00\ ;_-[$$-409]* &quot;-&quot;??_ ;_-@_ ">
                  <c:v>108448</c:v>
                </c:pt>
                <c:pt idx="33" formatCode="_-[$$-409]* #,##0.00_ ;_-[$$-409]* \-#,##0.00\ ;_-[$$-409]* &quot;-&quot;??_ ;_-@_ ">
                  <c:v>108448</c:v>
                </c:pt>
                <c:pt idx="34" formatCode="_-[$$-409]* #,##0.00_ ;_-[$$-409]* \-#,##0.00\ ;_-[$$-409]* &quot;-&quot;??_ ;_-@_ ">
                  <c:v>107248</c:v>
                </c:pt>
                <c:pt idx="35" formatCode="_-[$$-409]* #,##0.00_ ;_-[$$-409]* \-#,##0.00\ ;_-[$$-409]* &quot;-&quot;??_ ;_-@_ ">
                  <c:v>107248</c:v>
                </c:pt>
                <c:pt idx="36" formatCode="_-[$$-409]* #,##0.00_ ;_-[$$-409]* \-#,##0.00\ ;_-[$$-409]* &quot;-&quot;??_ ;_-@_ ">
                  <c:v>107248</c:v>
                </c:pt>
                <c:pt idx="37" formatCode="_-[$$-409]* #,##0.00_ ;_-[$$-409]* \-#,##0.00\ ;_-[$$-409]* &quot;-&quot;??_ ;_-@_ ">
                  <c:v>107248</c:v>
                </c:pt>
                <c:pt idx="38" formatCode="_-[$$-409]* #,##0.00_ ;_-[$$-409]* \-#,##0.00\ ;_-[$$-409]* &quot;-&quot;??_ ;_-@_ ">
                  <c:v>107248</c:v>
                </c:pt>
                <c:pt idx="39" formatCode="_-[$$-409]* #,##0.00_ ;_-[$$-409]* \-#,##0.00\ ;_-[$$-409]* &quot;-&quot;??_ ;_-@_ ">
                  <c:v>106048</c:v>
                </c:pt>
                <c:pt idx="40" formatCode="_-[$$-409]* #,##0.00_ ;_-[$$-409]* \-#,##0.00\ ;_-[$$-409]* &quot;-&quot;??_ ;_-@_ ">
                  <c:v>106048</c:v>
                </c:pt>
                <c:pt idx="41" formatCode="_-[$$-409]* #,##0.00_ ;_-[$$-409]* \-#,##0.00\ ;_-[$$-409]* &quot;-&quot;??_ ;_-@_ ">
                  <c:v>104848</c:v>
                </c:pt>
                <c:pt idx="42" formatCode="_-[$$-409]* #,##0.00_ ;_-[$$-409]* \-#,##0.00\ ;_-[$$-409]* &quot;-&quot;??_ ;_-@_ ">
                  <c:v>103648</c:v>
                </c:pt>
                <c:pt idx="43" formatCode="_-[$$-409]* #,##0.00_ ;_-[$$-409]* \-#,##0.00\ ;_-[$$-409]* &quot;-&quot;??_ ;_-@_ ">
                  <c:v>104128</c:v>
                </c:pt>
                <c:pt idx="44" formatCode="_-[$$-409]* #,##0.00_ ;_-[$$-409]* \-#,##0.00\ ;_-[$$-409]* &quot;-&quot;??_ ;_-@_ ">
                  <c:v>104860</c:v>
                </c:pt>
                <c:pt idx="45" formatCode="_-[$$-409]* #,##0.00_ ;_-[$$-409]* \-#,##0.00\ ;_-[$$-409]* &quot;-&quot;??_ ;_-@_ ">
                  <c:v>104860</c:v>
                </c:pt>
                <c:pt idx="46" formatCode="_-[$$-409]* #,##0.00_ ;_-[$$-409]* \-#,##0.00\ ;_-[$$-409]* &quot;-&quot;??_ ;_-@_ ">
                  <c:v>104860</c:v>
                </c:pt>
                <c:pt idx="47" formatCode="_-[$$-409]* #,##0.00_ ;_-[$$-409]* \-#,##0.00\ ;_-[$$-409]* &quot;-&quot;??_ ;_-@_ ">
                  <c:v>104860</c:v>
                </c:pt>
                <c:pt idx="48" formatCode="_-[$$-409]* #,##0.00_ ;_-[$$-409]* \-#,##0.00\ ;_-[$$-409]* &quot;-&quot;??_ ;_-@_ ">
                  <c:v>105460</c:v>
                </c:pt>
                <c:pt idx="49" formatCode="_-[$$-409]* #,##0.00_ ;_-[$$-409]* \-#,##0.00\ ;_-[$$-409]* &quot;-&quot;??_ ;_-@_ ">
                  <c:v>105844</c:v>
                </c:pt>
                <c:pt idx="50" formatCode="_-[$$-409]* #,##0.00_ ;_-[$$-409]* \-#,##0.00\ ;_-[$$-409]* &quot;-&quot;??_ ;_-@_ ">
                  <c:v>107104</c:v>
                </c:pt>
                <c:pt idx="51" formatCode="_-[$$-409]* #,##0.00_ ;_-[$$-409]* \-#,##0.00\ ;_-[$$-409]* &quot;-&quot;??_ ;_-@_ ">
                  <c:v>107104</c:v>
                </c:pt>
                <c:pt idx="52" formatCode="_-[$$-409]* #,##0.00_ ;_-[$$-409]* \-#,##0.00\ ;_-[$$-409]* &quot;-&quot;??_ ;_-@_ ">
                  <c:v>105904</c:v>
                </c:pt>
                <c:pt idx="53" formatCode="_-[$$-409]* #,##0.00_ ;_-[$$-409]* \-#,##0.00\ ;_-[$$-409]* &quot;-&quot;??_ ;_-@_ ">
                  <c:v>105904</c:v>
                </c:pt>
                <c:pt idx="54" formatCode="_-[$$-409]* #,##0.00_ ;_-[$$-409]* \-#,##0.00\ ;_-[$$-409]* &quot;-&quot;??_ ;_-@_ ">
                  <c:v>106708</c:v>
                </c:pt>
                <c:pt idx="55" formatCode="_-[$$-409]* #,##0.00_ ;_-[$$-409]* \-#,##0.00\ ;_-[$$-409]* &quot;-&quot;??_ ;_-@_ ">
                  <c:v>106708</c:v>
                </c:pt>
                <c:pt idx="56" formatCode="_-[$$-409]* #,##0.00_ ;_-[$$-409]* \-#,##0.00\ ;_-[$$-409]* &quot;-&quot;??_ ;_-@_ ">
                  <c:v>105508</c:v>
                </c:pt>
                <c:pt idx="57" formatCode="_-[$$-409]* #,##0.00_ ;_-[$$-409]* \-#,##0.00\ ;_-[$$-409]* &quot;-&quot;??_ ;_-@_ ">
                  <c:v>105508</c:v>
                </c:pt>
                <c:pt idx="58" formatCode="_-[$$-409]* #,##0.00_ ;_-[$$-409]* \-#,##0.00\ ;_-[$$-409]* &quot;-&quot;??_ ;_-@_ ">
                  <c:v>104308</c:v>
                </c:pt>
                <c:pt idx="59" formatCode="_-[$$-409]* #,##0.00_ ;_-[$$-409]* \-#,##0.00\ ;_-[$$-409]* &quot;-&quot;??_ ;_-@_ ">
                  <c:v>103108</c:v>
                </c:pt>
                <c:pt idx="60" formatCode="_-[$$-409]* #,##0.00_ ;_-[$$-409]* \-#,##0.00\ ;_-[$$-409]* &quot;-&quot;??_ ;_-@_ ">
                  <c:v>103108</c:v>
                </c:pt>
                <c:pt idx="61" formatCode="_-[$$-409]* #,##0.00_ ;_-[$$-409]* \-#,##0.00\ ;_-[$$-409]* &quot;-&quot;??_ ;_-@_ ">
                  <c:v>101908</c:v>
                </c:pt>
                <c:pt idx="62" formatCode="_-[$$-409]* #,##0.00_ ;_-[$$-409]* \-#,##0.00\ ;_-[$$-409]* &quot;-&quot;??_ ;_-@_ ">
                  <c:v>101908</c:v>
                </c:pt>
                <c:pt idx="63" formatCode="_-[$$-409]* #,##0.00_ ;_-[$$-409]* \-#,##0.00\ ;_-[$$-409]* &quot;-&quot;??_ ;_-@_ ">
                  <c:v>103036</c:v>
                </c:pt>
                <c:pt idx="64" formatCode="_-[$$-409]* #,##0.00_ ;_-[$$-409]* \-#,##0.00\ ;_-[$$-409]* &quot;-&quot;??_ ;_-@_ ">
                  <c:v>101836</c:v>
                </c:pt>
                <c:pt idx="65" formatCode="_-[$$-409]* #,##0.00_ ;_-[$$-409]* \-#,##0.00\ ;_-[$$-409]* &quot;-&quot;??_ ;_-@_ ">
                  <c:v>101836</c:v>
                </c:pt>
                <c:pt idx="66" formatCode="_-[$$-409]* #,##0.00_ ;_-[$$-409]* \-#,##0.00\ ;_-[$$-409]* &quot;-&quot;??_ ;_-@_ ">
                  <c:v>101836</c:v>
                </c:pt>
                <c:pt idx="67" formatCode="_-[$$-409]* #,##0.00_ ;_-[$$-409]* \-#,##0.00\ ;_-[$$-409]* &quot;-&quot;??_ ;_-@_ ">
                  <c:v>102676</c:v>
                </c:pt>
                <c:pt idx="68" formatCode="_-[$$-409]* #,##0.00_ ;_-[$$-409]* \-#,##0.00\ ;_-[$$-409]* &quot;-&quot;??_ ;_-@_ ">
                  <c:v>103720</c:v>
                </c:pt>
                <c:pt idx="69" formatCode="_-[$$-409]* #,##0.00_ ;_-[$$-409]* \-#,##0.00\ ;_-[$$-409]* &quot;-&quot;??_ ;_-@_ ">
                  <c:v>103720</c:v>
                </c:pt>
                <c:pt idx="70" formatCode="_-[$$-409]* #,##0.00_ ;_-[$$-409]* \-#,##0.00\ ;_-[$$-409]* &quot;-&quot;??_ ;_-@_ ">
                  <c:v>102520</c:v>
                </c:pt>
                <c:pt idx="71" formatCode="_-[$$-409]* #,##0.00_ ;_-[$$-409]* \-#,##0.00\ ;_-[$$-409]* &quot;-&quot;??_ ;_-@_ ">
                  <c:v>103612</c:v>
                </c:pt>
                <c:pt idx="72" formatCode="_-[$$-409]* #,##0.00_ ;_-[$$-409]* \-#,##0.00\ ;_-[$$-409]* &quot;-&quot;??_ ;_-@_ ">
                  <c:v>102412</c:v>
                </c:pt>
                <c:pt idx="73" formatCode="_-[$$-409]* #,##0.00_ ;_-[$$-409]* \-#,##0.00\ ;_-[$$-409]* &quot;-&quot;??_ ;_-@_ ">
                  <c:v>103660</c:v>
                </c:pt>
                <c:pt idx="74" formatCode="_-[$$-409]* #,##0.00_ ;_-[$$-409]* \-#,##0.00\ ;_-[$$-409]* &quot;-&quot;??_ ;_-@_ ">
                  <c:v>104608</c:v>
                </c:pt>
                <c:pt idx="75" formatCode="_-[$$-409]* #,##0.00_ ;_-[$$-409]* \-#,##0.00\ ;_-[$$-409]* &quot;-&quot;??_ ;_-@_ ">
                  <c:v>104608</c:v>
                </c:pt>
                <c:pt idx="76" formatCode="_-[$$-409]* #,##0.00_ ;_-[$$-409]* \-#,##0.00\ ;_-[$$-409]* &quot;-&quot;??_ ;_-@_ ">
                  <c:v>105124</c:v>
                </c:pt>
                <c:pt idx="77" formatCode="_-[$$-409]* #,##0.00_ ;_-[$$-409]* \-#,##0.00\ ;_-[$$-409]* &quot;-&quot;??_ ;_-@_ ">
                  <c:v>105124</c:v>
                </c:pt>
                <c:pt idx="78" formatCode="_-[$$-409]* #,##0.00_ ;_-[$$-409]* \-#,##0.00\ ;_-[$$-409]* &quot;-&quot;??_ ;_-@_ ">
                  <c:v>106180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40896"/>
        <c:axId val="255440504"/>
      </c:lineChart>
      <c:catAx>
        <c:axId val="2554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40504"/>
        <c:crosses val="autoZero"/>
        <c:auto val="1"/>
        <c:lblAlgn val="ctr"/>
        <c:lblOffset val="100"/>
        <c:noMultiLvlLbl val="0"/>
      </c:catAx>
      <c:valAx>
        <c:axId val="2554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outubroInvestT!$J$3:$J$86</c:f>
              <c:numCache>
                <c:formatCode>_-[$$-409]* #,##0.00_ ;_-[$$-409]* \-#,##0.00\ ;_-[$$-409]* "-"??_ ;_-@_ </c:formatCode>
                <c:ptCount val="84"/>
                <c:pt idx="0">
                  <c:v>100000</c:v>
                </c:pt>
                <c:pt idx="1">
                  <c:v>102184</c:v>
                </c:pt>
                <c:pt idx="2">
                  <c:v>102184</c:v>
                </c:pt>
                <c:pt idx="3">
                  <c:v>99384</c:v>
                </c:pt>
                <c:pt idx="4">
                  <c:v>101288</c:v>
                </c:pt>
                <c:pt idx="5">
                  <c:v>98488</c:v>
                </c:pt>
                <c:pt idx="6">
                  <c:v>95688</c:v>
                </c:pt>
                <c:pt idx="7">
                  <c:v>95688</c:v>
                </c:pt>
                <c:pt idx="8">
                  <c:v>95688</c:v>
                </c:pt>
                <c:pt idx="9">
                  <c:v>92888</c:v>
                </c:pt>
                <c:pt idx="10">
                  <c:v>92888</c:v>
                </c:pt>
                <c:pt idx="11">
                  <c:v>92888</c:v>
                </c:pt>
                <c:pt idx="12">
                  <c:v>92888</c:v>
                </c:pt>
                <c:pt idx="13">
                  <c:v>92888</c:v>
                </c:pt>
                <c:pt idx="14">
                  <c:v>90088</c:v>
                </c:pt>
                <c:pt idx="15">
                  <c:v>91852</c:v>
                </c:pt>
                <c:pt idx="16">
                  <c:v>91852</c:v>
                </c:pt>
                <c:pt idx="17">
                  <c:v>91852</c:v>
                </c:pt>
                <c:pt idx="18">
                  <c:v>94008</c:v>
                </c:pt>
                <c:pt idx="19">
                  <c:v>94008</c:v>
                </c:pt>
                <c:pt idx="20">
                  <c:v>91208</c:v>
                </c:pt>
                <c:pt idx="21">
                  <c:v>94540</c:v>
                </c:pt>
                <c:pt idx="22">
                  <c:v>96752</c:v>
                </c:pt>
                <c:pt idx="23">
                  <c:v>96752</c:v>
                </c:pt>
                <c:pt idx="24">
                  <c:v>99356</c:v>
                </c:pt>
                <c:pt idx="25">
                  <c:v>100504</c:v>
                </c:pt>
                <c:pt idx="26">
                  <c:v>100504</c:v>
                </c:pt>
                <c:pt idx="27">
                  <c:v>102940</c:v>
                </c:pt>
                <c:pt idx="28">
                  <c:v>102940</c:v>
                </c:pt>
                <c:pt idx="29">
                  <c:v>102940</c:v>
                </c:pt>
                <c:pt idx="30">
                  <c:v>100140</c:v>
                </c:pt>
                <c:pt idx="31">
                  <c:v>101260</c:v>
                </c:pt>
                <c:pt idx="32">
                  <c:v>98460</c:v>
                </c:pt>
                <c:pt idx="33">
                  <c:v>98460</c:v>
                </c:pt>
                <c:pt idx="34">
                  <c:v>95660</c:v>
                </c:pt>
                <c:pt idx="35">
                  <c:v>95660</c:v>
                </c:pt>
                <c:pt idx="36">
                  <c:v>96780</c:v>
                </c:pt>
                <c:pt idx="37">
                  <c:v>96780</c:v>
                </c:pt>
                <c:pt idx="38">
                  <c:v>99272</c:v>
                </c:pt>
                <c:pt idx="39">
                  <c:v>99272</c:v>
                </c:pt>
                <c:pt idx="40">
                  <c:v>99272</c:v>
                </c:pt>
                <c:pt idx="41">
                  <c:v>96472</c:v>
                </c:pt>
                <c:pt idx="42">
                  <c:v>96472</c:v>
                </c:pt>
                <c:pt idx="43">
                  <c:v>96472</c:v>
                </c:pt>
                <c:pt idx="44">
                  <c:v>96472</c:v>
                </c:pt>
                <c:pt idx="45">
                  <c:v>96472</c:v>
                </c:pt>
                <c:pt idx="46">
                  <c:v>96472</c:v>
                </c:pt>
                <c:pt idx="47">
                  <c:v>93672</c:v>
                </c:pt>
                <c:pt idx="48">
                  <c:v>93672</c:v>
                </c:pt>
                <c:pt idx="49">
                  <c:v>93672</c:v>
                </c:pt>
                <c:pt idx="50">
                  <c:v>95968</c:v>
                </c:pt>
                <c:pt idx="51">
                  <c:v>95968</c:v>
                </c:pt>
                <c:pt idx="52">
                  <c:v>97088</c:v>
                </c:pt>
                <c:pt idx="53">
                  <c:v>94288</c:v>
                </c:pt>
                <c:pt idx="54">
                  <c:v>94288</c:v>
                </c:pt>
                <c:pt idx="55">
                  <c:v>91488</c:v>
                </c:pt>
                <c:pt idx="56">
                  <c:v>88688</c:v>
                </c:pt>
                <c:pt idx="57">
                  <c:v>88688</c:v>
                </c:pt>
                <c:pt idx="58">
                  <c:v>91040</c:v>
                </c:pt>
                <c:pt idx="59">
                  <c:v>91040</c:v>
                </c:pt>
                <c:pt idx="60">
                  <c:v>93364</c:v>
                </c:pt>
                <c:pt idx="61">
                  <c:v>96892</c:v>
                </c:pt>
                <c:pt idx="62">
                  <c:v>99272</c:v>
                </c:pt>
                <c:pt idx="63">
                  <c:v>99272</c:v>
                </c:pt>
                <c:pt idx="64">
                  <c:v>99272</c:v>
                </c:pt>
                <c:pt idx="65">
                  <c:v>99272</c:v>
                </c:pt>
                <c:pt idx="66">
                  <c:v>99272</c:v>
                </c:pt>
                <c:pt idx="67">
                  <c:v>101708</c:v>
                </c:pt>
                <c:pt idx="68">
                  <c:v>101708</c:v>
                </c:pt>
                <c:pt idx="69">
                  <c:v>104312</c:v>
                </c:pt>
                <c:pt idx="70">
                  <c:v>104312</c:v>
                </c:pt>
                <c:pt idx="71">
                  <c:v>104312</c:v>
                </c:pt>
                <c:pt idx="72">
                  <c:v>105432</c:v>
                </c:pt>
                <c:pt idx="73">
                  <c:v>108428</c:v>
                </c:pt>
                <c:pt idx="74">
                  <c:v>110388</c:v>
                </c:pt>
                <c:pt idx="75">
                  <c:v>110388</c:v>
                </c:pt>
                <c:pt idx="76">
                  <c:v>107588</c:v>
                </c:pt>
                <c:pt idx="77">
                  <c:v>107588</c:v>
                </c:pt>
                <c:pt idx="78">
                  <c:v>107588</c:v>
                </c:pt>
                <c:pt idx="79">
                  <c:v>107588</c:v>
                </c:pt>
                <c:pt idx="80">
                  <c:v>107588</c:v>
                </c:pt>
                <c:pt idx="81">
                  <c:v>107588</c:v>
                </c:pt>
                <c:pt idx="82">
                  <c:v>110276</c:v>
                </c:pt>
                <c:pt idx="83">
                  <c:v>107476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83168"/>
        <c:axId val="258883952"/>
      </c:lineChart>
      <c:catAx>
        <c:axId val="2588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883952"/>
        <c:crosses val="autoZero"/>
        <c:auto val="1"/>
        <c:lblAlgn val="ctr"/>
        <c:lblOffset val="100"/>
        <c:noMultiLvlLbl val="0"/>
      </c:catAx>
      <c:valAx>
        <c:axId val="258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8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novembroInvestT!$J$2:$J$39</c:f>
              <c:numCache>
                <c:formatCode>"R$"\ #,##0.00</c:formatCode>
                <c:ptCount val="3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98800</c:v>
                </c:pt>
                <c:pt idx="5">
                  <c:v>97600</c:v>
                </c:pt>
                <c:pt idx="6">
                  <c:v>96400</c:v>
                </c:pt>
                <c:pt idx="7">
                  <c:v>96400</c:v>
                </c:pt>
                <c:pt idx="8">
                  <c:v>96400</c:v>
                </c:pt>
                <c:pt idx="9">
                  <c:v>96400</c:v>
                </c:pt>
                <c:pt idx="10">
                  <c:v>97168</c:v>
                </c:pt>
                <c:pt idx="11">
                  <c:v>98188</c:v>
                </c:pt>
                <c:pt idx="12">
                  <c:v>98188</c:v>
                </c:pt>
                <c:pt idx="13">
                  <c:v>96988</c:v>
                </c:pt>
                <c:pt idx="14">
                  <c:v>96988</c:v>
                </c:pt>
                <c:pt idx="15">
                  <c:v>96988</c:v>
                </c:pt>
                <c:pt idx="16">
                  <c:v>95788</c:v>
                </c:pt>
                <c:pt idx="17">
                  <c:v>95788</c:v>
                </c:pt>
                <c:pt idx="18">
                  <c:v>95788</c:v>
                </c:pt>
                <c:pt idx="19">
                  <c:v>95788</c:v>
                </c:pt>
                <c:pt idx="20">
                  <c:v>94588</c:v>
                </c:pt>
                <c:pt idx="21">
                  <c:v>94588</c:v>
                </c:pt>
                <c:pt idx="22">
                  <c:v>94588</c:v>
                </c:pt>
                <c:pt idx="23">
                  <c:v>94588</c:v>
                </c:pt>
                <c:pt idx="24">
                  <c:v>94588</c:v>
                </c:pt>
                <c:pt idx="25">
                  <c:v>94588</c:v>
                </c:pt>
                <c:pt idx="26">
                  <c:v>93388</c:v>
                </c:pt>
                <c:pt idx="27">
                  <c:v>93388</c:v>
                </c:pt>
                <c:pt idx="28">
                  <c:v>93388</c:v>
                </c:pt>
                <c:pt idx="29">
                  <c:v>93388</c:v>
                </c:pt>
                <c:pt idx="30">
                  <c:v>93388</c:v>
                </c:pt>
                <c:pt idx="31">
                  <c:v>93388</c:v>
                </c:pt>
                <c:pt idx="32">
                  <c:v>93388</c:v>
                </c:pt>
                <c:pt idx="33">
                  <c:v>93388</c:v>
                </c:pt>
                <c:pt idx="34">
                  <c:v>94288</c:v>
                </c:pt>
                <c:pt idx="35">
                  <c:v>94288</c:v>
                </c:pt>
                <c:pt idx="36">
                  <c:v>94288</c:v>
                </c:pt>
                <c:pt idx="37">
                  <c:v>94288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85128"/>
        <c:axId val="268514760"/>
      </c:lineChart>
      <c:catAx>
        <c:axId val="25888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514760"/>
        <c:crosses val="autoZero"/>
        <c:auto val="1"/>
        <c:lblAlgn val="ctr"/>
        <c:lblOffset val="100"/>
        <c:noMultiLvlLbl val="0"/>
      </c:catAx>
      <c:valAx>
        <c:axId val="2685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88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33</xdr:row>
      <xdr:rowOff>23812</xdr:rowOff>
    </xdr:from>
    <xdr:to>
      <xdr:col>8</xdr:col>
      <xdr:colOff>1828800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4761</xdr:rowOff>
    </xdr:from>
    <xdr:to>
      <xdr:col>8</xdr:col>
      <xdr:colOff>2276475</xdr:colOff>
      <xdr:row>61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56</xdr:row>
      <xdr:rowOff>4762</xdr:rowOff>
    </xdr:from>
    <xdr:to>
      <xdr:col>10</xdr:col>
      <xdr:colOff>9524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80</xdr:row>
      <xdr:rowOff>76200</xdr:rowOff>
    </xdr:from>
    <xdr:to>
      <xdr:col>9</xdr:col>
      <xdr:colOff>828675</xdr:colOff>
      <xdr:row>102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85</xdr:row>
      <xdr:rowOff>28575</xdr:rowOff>
    </xdr:from>
    <xdr:to>
      <xdr:col>9</xdr:col>
      <xdr:colOff>0</xdr:colOff>
      <xdr:row>101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39</xdr:row>
      <xdr:rowOff>71436</xdr:rowOff>
    </xdr:from>
    <xdr:to>
      <xdr:col>9</xdr:col>
      <xdr:colOff>838200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18:I18" headerRowCount="0" headerRowDxfId="276" dataDxfId="275" totalsRowDxfId="274">
  <tableColumns count="4">
    <tableColumn id="1" name="Column1" dataDxfId="273">
      <calculatedColumnFormula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calculatedColumnFormula>
    </tableColumn>
    <tableColumn id="2" name="Column2" dataDxfId="272"/>
    <tableColumn id="3" name="Column3" dataDxfId="271">
      <calculatedColumnFormula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calculatedColumnFormula>
    </tableColumn>
    <tableColumn id="4" name="Column4" dataDxfId="270">
      <calculatedColumnFormula>H18/D$12*100</calculatedColumnFormula>
    </tableColumn>
  </tableColumns>
  <tableStyleInfo name="Equipes-style 2" showFirstColumn="1" showLastColumn="1" showRowStripes="1" showColumnStripes="0"/>
</table>
</file>

<file path=xl/tables/table10.xml><?xml version="1.0" encoding="utf-8"?>
<table xmlns="http://schemas.openxmlformats.org/spreadsheetml/2006/main" id="20" name="Table_10431121" displayName="Table_10431121" ref="I425:L425" headerRowCount="0" headerRowDxfId="207" dataDxfId="206" totalsRowDxfId="205">
  <tableColumns count="4">
    <tableColumn id="1" name="Column1" dataDxfId="204">
      <calculatedColumnFormula>COUNTIF($I$2:$I$402,J425)</calculatedColumnFormula>
    </tableColumn>
    <tableColumn id="2" name="Column2" dataDxfId="203"/>
    <tableColumn id="3" name="Column3" dataDxfId="202">
      <calculatedColumnFormula>SUMIF($I$2:$I$402,J425,$G$2:$G$402)</calculatedColumnFormula>
    </tableColumn>
    <tableColumn id="4" name="Column4" dataDxfId="201">
      <calculatedColumnFormula>K425/D$415*100</calculatedColumnFormula>
    </tableColumn>
  </tableColumns>
  <tableStyleInfo name="Equipes-style 10" showFirstColumn="1" showLastColumn="1" showRowStripes="1" showColumnStripes="0"/>
</table>
</file>

<file path=xl/tables/table11.xml><?xml version="1.0" encoding="utf-8"?>
<table xmlns="http://schemas.openxmlformats.org/spreadsheetml/2006/main" id="21" name="Table_23571722" displayName="Table_23571722" ref="I457:L457" headerRowCount="0" headerRowDxfId="200" dataDxfId="199" totalsRowDxfId="198">
  <tableColumns count="4">
    <tableColumn id="1" name="Column1" dataDxfId="197">
      <calculatedColumnFormula>COUNTIFS(I$2:I$402,J457,C$2:C$402,"&gt;=1,40")</calculatedColumnFormula>
    </tableColumn>
    <tableColumn id="2" name="Column2" dataDxfId="196"/>
    <tableColumn id="3" name="Column3" dataDxfId="195">
      <calculatedColumnFormula>SUMIFS(G$2:G$402,I$2:I$402,J457,C$2:C$402,"&gt;=1,40")</calculatedColumnFormula>
    </tableColumn>
    <tableColumn id="4" name="Column4" dataDxfId="194">
      <calculatedColumnFormula>K457/D$415*100</calculatedColumnFormula>
    </tableColumn>
  </tableColumns>
  <tableStyleInfo name="Equipes-style 2" showFirstColumn="1" showLastColumn="1" showRowStripes="1" showColumnStripes="0"/>
</table>
</file>

<file path=xl/tables/table12.xml><?xml version="1.0" encoding="utf-8"?>
<table xmlns="http://schemas.openxmlformats.org/spreadsheetml/2006/main" id="22" name="Table_33681823" displayName="Table_33681823" ref="I458:L458" headerRowCount="0" headerRowDxfId="193" dataDxfId="192" totalsRowDxfId="191">
  <tableColumns count="4">
    <tableColumn id="1" name="Column1" dataDxfId="190">
      <calculatedColumnFormula>COUNTIFS(I$2:I$402,J458,C$2:C$402,"&gt;=1,40")</calculatedColumnFormula>
    </tableColumn>
    <tableColumn id="2" name="Column2" dataDxfId="189"/>
    <tableColumn id="3" name="Column3" dataDxfId="188">
      <calculatedColumnFormula>SUMIFS(G$2:G$402,I$2:I$402,J458,C$2:C$402,"&gt;=1,40")</calculatedColumnFormula>
    </tableColumn>
    <tableColumn id="4" name="Column4" dataDxfId="187">
      <calculatedColumnFormula>K458/D$415*100</calculatedColumnFormula>
    </tableColumn>
  </tableColumns>
  <tableStyleInfo name="Equipes-style 3" showFirstColumn="1" showLastColumn="1" showRowStripes="1" showColumnStripes="0"/>
</table>
</file>

<file path=xl/tables/table13.xml><?xml version="1.0" encoding="utf-8"?>
<table xmlns="http://schemas.openxmlformats.org/spreadsheetml/2006/main" id="23" name="Table_43791924" displayName="Table_43791924" ref="I459:L460" headerRowCount="0" headerRowDxfId="186" dataDxfId="185" totalsRowDxfId="184">
  <tableColumns count="4">
    <tableColumn id="1" name="Column1" dataDxfId="183">
      <calculatedColumnFormula>COUNTIFS(I$2:I$402,J459,C$2:C$402,"&gt;=1,40")</calculatedColumnFormula>
    </tableColumn>
    <tableColumn id="2" name="Column2" dataDxfId="182"/>
    <tableColumn id="3" name="Column3" dataDxfId="181">
      <calculatedColumnFormula>SUMIFS(G$2:G$402,I$2:I$402,J459,C$2:C$402,"&gt;=1,40")</calculatedColumnFormula>
    </tableColumn>
    <tableColumn id="4" name="Column4" dataDxfId="180">
      <calculatedColumnFormula>K459/D$415*100</calculatedColumnFormula>
    </tableColumn>
  </tableColumns>
  <tableStyleInfo name="Equipes-style 4" showFirstColumn="1" showLastColumn="1" showRowStripes="1" showColumnStripes="0"/>
</table>
</file>

<file path=xl/tables/table14.xml><?xml version="1.0" encoding="utf-8"?>
<table xmlns="http://schemas.openxmlformats.org/spreadsheetml/2006/main" id="24" name="Table_740102025" displayName="Table_740102025" ref="I461:L461" headerRowCount="0" headerRowDxfId="179" dataDxfId="178" totalsRowDxfId="177">
  <tableColumns count="4">
    <tableColumn id="1" name="Column1" dataDxfId="176">
      <calculatedColumnFormula>COUNTIFS(I$2:I$402,J461,C$2:C$402,"&gt;=1,40")</calculatedColumnFormula>
    </tableColumn>
    <tableColumn id="2" name="Column2" dataDxfId="175"/>
    <tableColumn id="3" name="Column3" dataDxfId="174">
      <calculatedColumnFormula>SUMIFS(G$2:G$402,I$2:I$402,J461,C$2:C$402,"&gt;=1,40")</calculatedColumnFormula>
    </tableColumn>
    <tableColumn id="4" name="Column4" dataDxfId="173">
      <calculatedColumnFormula>K461/D$415*100</calculatedColumnFormula>
    </tableColumn>
  </tableColumns>
  <tableStyleInfo name="Equipes-style 7" showFirstColumn="1" showLastColumn="1" showRowStripes="1" showColumnStripes="0"/>
</table>
</file>

<file path=xl/tables/table15.xml><?xml version="1.0" encoding="utf-8"?>
<table xmlns="http://schemas.openxmlformats.org/spreadsheetml/2006/main" id="25" name="Table_1043112126" displayName="Table_1043112126" ref="I462:L462" headerRowCount="0" headerRowDxfId="172" dataDxfId="171" totalsRowDxfId="170">
  <tableColumns count="4">
    <tableColumn id="1" name="Column1" dataDxfId="169">
      <calculatedColumnFormula>COUNTIFS(I$2:I$402,J462,C$2:C$402,"&gt;=1,40")</calculatedColumnFormula>
    </tableColumn>
    <tableColumn id="2" name="Column2" dataDxfId="168"/>
    <tableColumn id="3" name="Column3" dataDxfId="167">
      <calculatedColumnFormula>SUMIFS(G$2:G$402,I$2:I$402,J462,C$2:C$402,"&gt;=1,40")</calculatedColumnFormula>
    </tableColumn>
    <tableColumn id="4" name="Column4" dataDxfId="166">
      <calculatedColumnFormula>K462/D$415*100</calculatedColumnFormula>
    </tableColumn>
  </tableColumns>
  <tableStyleInfo name="Equipes-style 10" showFirstColumn="1" showLastColumn="1" showRowStripes="1" showColumnStripes="0"/>
</table>
</file>

<file path=xl/tables/table16.xml><?xml version="1.0" encoding="utf-8"?>
<table xmlns="http://schemas.openxmlformats.org/spreadsheetml/2006/main" id="6" name="Table_2357" displayName="Table_2357" ref="E16:H16" headerRowCount="0" headerRowDxfId="161" dataDxfId="160" totalsRowDxfId="159">
  <tableColumns count="4">
    <tableColumn id="1" name="Column1" dataDxfId="158">
      <calculatedColumnFormula>COUNTIF(junhoInvestT!$I$2:$I$32,F16)+COUNTIF(julhoInvestT!$I$2:$I$45,F16)+COUNTIF(agostoInvestT!$I$2:$I$55,F16)+COUNTIF(setembroInvestT!$I$2:$I$80,F16)+COUNTIF(outubroInvestT!$I$2:$I$86,F16)+COUNTIF(novembroInvestT!$I$2:$I$39,F16)</calculatedColumnFormula>
    </tableColumn>
    <tableColumn id="2" name="Column2" dataDxfId="157"/>
    <tableColumn id="3" name="Column3" dataDxfId="156">
      <calculatedColumnFormula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calculatedColumnFormula>
    </tableColumn>
    <tableColumn id="4" name="Column4" dataDxfId="155">
      <calculatedColumnFormula>G16/C$10*100</calculatedColumnFormula>
    </tableColumn>
  </tableColumns>
  <tableStyleInfo name="Equipes-style 2" showFirstColumn="1" showLastColumn="1" showRowStripes="1" showColumnStripes="0"/>
</table>
</file>

<file path=xl/tables/table17.xml><?xml version="1.0" encoding="utf-8"?>
<table xmlns="http://schemas.openxmlformats.org/spreadsheetml/2006/main" id="7" name="Table_3368" displayName="Table_3368" ref="E17:H17" headerRowCount="0" headerRowDxfId="154" dataDxfId="153" totalsRowDxfId="152">
  <tableColumns count="4">
    <tableColumn id="1" name="Column1" dataDxfId="151">
      <calculatedColumnFormula>COUNTIF(junhoInvestT!$I$2:$I$32,F17)+COUNTIF(julhoInvestT!$I$2:$I$45,F17)+COUNTIF(agostoInvestT!$I$2:$I$55,F17)+COUNTIF(setembroInvestT!$I$2:$I$80,F17)+COUNTIF(outubroInvestT!$I$2:$I$86,F17)+COUNTIF(novembroInvestT!$I$2:$I$39,F17)</calculatedColumnFormula>
    </tableColumn>
    <tableColumn id="2" name="Column2" dataDxfId="150"/>
    <tableColumn id="3" name="Column3" dataDxfId="149">
      <calculatedColumnFormula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calculatedColumnFormula>
    </tableColumn>
    <tableColumn id="4" name="Column4" dataDxfId="148">
      <calculatedColumnFormula>G17/C$10*100</calculatedColumnFormula>
    </tableColumn>
  </tableColumns>
  <tableStyleInfo name="Equipes-style 3" showFirstColumn="1" showLastColumn="1" showRowStripes="1" showColumnStripes="0"/>
</table>
</file>

<file path=xl/tables/table18.xml><?xml version="1.0" encoding="utf-8"?>
<table xmlns="http://schemas.openxmlformats.org/spreadsheetml/2006/main" id="8" name="Table_4379" displayName="Table_4379" ref="E18:H19" headerRowCount="0" headerRowDxfId="147" dataDxfId="146" totalsRowDxfId="145">
  <tableColumns count="4">
    <tableColumn id="1" name="Column1" dataDxfId="144">
      <calculatedColumnFormula>COUNTIF(junhoInvestT!$I$2:$I$32,F18)+COUNTIF(julhoInvestT!$I$2:$I$45,F18)+COUNTIF(agostoInvestT!$I$2:$I$55,F18)+COUNTIF(setembroInvestT!$I$2:$I$80,F18)+COUNTIF(outubroInvestT!$I$2:$I$86,F18)+COUNTIF(novembroInvestT!$I$2:$I$39,F18)</calculatedColumnFormula>
    </tableColumn>
    <tableColumn id="2" name="Column2" dataDxfId="143"/>
    <tableColumn id="3" name="Column3" dataDxfId="142">
      <calculatedColumnFormula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calculatedColumnFormula>
    </tableColumn>
    <tableColumn id="4" name="Column4" dataDxfId="141">
      <calculatedColumnFormula>G18/C$10*100</calculatedColumnFormula>
    </tableColumn>
  </tableColumns>
  <tableStyleInfo name="Equipes-style 4" showFirstColumn="1" showLastColumn="1" showRowStripes="1" showColumnStripes="0"/>
</table>
</file>

<file path=xl/tables/table19.xml><?xml version="1.0" encoding="utf-8"?>
<table xmlns="http://schemas.openxmlformats.org/spreadsheetml/2006/main" id="9" name="Table_74010" displayName="Table_74010" ref="E20:H20" headerRowCount="0" headerRowDxfId="140" dataDxfId="139" totalsRowDxfId="138">
  <tableColumns count="4">
    <tableColumn id="1" name="Column1" dataDxfId="137">
      <calculatedColumnFormula>COUNTIF(junhoInvestT!$I$2:$I$32,F20)+COUNTIF(julhoInvestT!$I$2:$I$45,F20)+COUNTIF(agostoInvestT!$I$2:$I$55,F20)+COUNTIF(setembroInvestT!$I$2:$I$80,F20)+COUNTIF(outubroInvestT!$I$2:$I$86,F20)+COUNTIF(novembroInvestT!$I$2:$I$39,F20)</calculatedColumnFormula>
    </tableColumn>
    <tableColumn id="2" name="Column2" dataDxfId="136"/>
    <tableColumn id="3" name="Column3" dataDxfId="135">
      <calculatedColumnFormula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calculatedColumnFormula>
    </tableColumn>
    <tableColumn id="4" name="Column4" dataDxfId="134">
      <calculatedColumnFormula>G20/C$10*100</calculatedColumnFormula>
    </tableColumn>
  </tableColumns>
  <tableStyleInfo name="Equipes-style 7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269" dataDxfId="268" totalsRowDxfId="267">
  <tableColumns count="4">
    <tableColumn id="1" name="Column1" dataDxfId="266">
      <calculatedColumnFormula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calculatedColumnFormula>
    </tableColumn>
    <tableColumn id="2" name="Column2" dataDxfId="265"/>
    <tableColumn id="3" name="Column3" dataDxfId="264">
      <calculatedColumnFormula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calculatedColumnFormula>
    </tableColumn>
    <tableColumn id="4" name="Column4" dataDxfId="263">
      <calculatedColumnFormula>H19/D$12*100</calculatedColumnFormula>
    </tableColumn>
  </tableColumns>
  <tableStyleInfo name="Equipes-style 3" showFirstColumn="1" showLastColumn="1" showRowStripes="1" showColumnStripes="0"/>
</table>
</file>

<file path=xl/tables/table20.xml><?xml version="1.0" encoding="utf-8"?>
<table xmlns="http://schemas.openxmlformats.org/spreadsheetml/2006/main" id="10" name="Table_104311" displayName="Table_104311" ref="E21:H21" headerRowCount="0" headerRowDxfId="133" dataDxfId="132" totalsRowDxfId="131">
  <tableColumns count="4">
    <tableColumn id="1" name="Column1" dataDxfId="130">
      <calculatedColumnFormula>COUNTIF(junhoInvestT!$I$2:$I$32,F21)+COUNTIF(julhoInvestT!$I$2:$I$45,F21)+COUNTIF(agostoInvestT!$I$2:$I$55,F21)+COUNTIF(setembroInvestT!$I$2:$I$80,F21)+COUNTIF(outubroInvestT!$I$2:$I$86,F21)+COUNTIF(novembroInvestT!$I$2:$I$39,F21)</calculatedColumnFormula>
    </tableColumn>
    <tableColumn id="2" name="Column2" dataDxfId="129"/>
    <tableColumn id="3" name="Column3" dataDxfId="128">
      <calculatedColumnFormula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calculatedColumnFormula>
    </tableColumn>
    <tableColumn id="4" name="Column4" dataDxfId="127">
      <calculatedColumnFormula>G21/C$10*100</calculatedColumnFormula>
    </tableColumn>
  </tableColumns>
  <tableStyleInfo name="Equipes-style 10" showFirstColumn="1" showLastColumn="1" showRowStripes="1" showColumnStripes="0"/>
</table>
</file>

<file path=xl/tables/table21.xml><?xml version="1.0" encoding="utf-8"?>
<table xmlns="http://schemas.openxmlformats.org/spreadsheetml/2006/main" id="11" name="Table_235712" displayName="Table_235712" ref="E54:H54" headerRowCount="0" headerRowDxfId="126" dataDxfId="125" totalsRowDxfId="124">
  <tableColumns count="4">
    <tableColumn id="1" name="Column1" dataDxfId="123">
      <calculatedColumnFormula>COUNTIF(junhoInvestT!$I$2:$I$32,F54)+COUNTIF(julhoInvestT!$I$2:$I$45,F54)+COUNTIF(agostoInvestT!$I$2:$I$55,F54)+COUNTIF(setembroInvestT!$I$2:$I$80,F54)+COUNTIF(outubroInvestT!$I$2:$I$86,F54)+COUNTIF(novembroInvestT!$I$2:$I$39,F54)</calculatedColumnFormula>
    </tableColumn>
    <tableColumn id="2" name="Column2" dataDxfId="122"/>
    <tableColumn id="3" name="Column3" dataDxfId="121">
      <calculatedColumnFormula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calculatedColumnFormula>
    </tableColumn>
    <tableColumn id="4" name="Column4" dataDxfId="120">
      <calculatedColumnFormula>G54/C$10*100</calculatedColumnFormula>
    </tableColumn>
  </tableColumns>
  <tableStyleInfo name="Equipes-style 2" showFirstColumn="1" showLastColumn="1" showRowStripes="1" showColumnStripes="0"/>
</table>
</file>

<file path=xl/tables/table22.xml><?xml version="1.0" encoding="utf-8"?>
<table xmlns="http://schemas.openxmlformats.org/spreadsheetml/2006/main" id="12" name="Table_336813" displayName="Table_336813" ref="E55:H55" headerRowCount="0" headerRowDxfId="119" dataDxfId="118" totalsRowDxfId="117">
  <tableColumns count="4">
    <tableColumn id="1" name="Column1" dataDxfId="116">
      <calculatedColumnFormula>COUNTIF(junhoInvestT!$I$2:$I$32,F55)+COUNTIF(julhoInvestT!$I$2:$I$45,F55)+COUNTIF(agostoInvestT!$I$2:$I$55,F55)+COUNTIF(setembroInvestT!$I$2:$I$80,F55)+COUNTIF(outubroInvestT!$I$2:$I$86,F55)+COUNTIF(novembroInvestT!$I$2:$I$39,F55)</calculatedColumnFormula>
    </tableColumn>
    <tableColumn id="2" name="Column2" dataDxfId="115"/>
    <tableColumn id="3" name="Column3" dataDxfId="114">
      <calculatedColumnFormula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calculatedColumnFormula>
    </tableColumn>
    <tableColumn id="4" name="Column4" dataDxfId="113">
      <calculatedColumnFormula>G55/C$10*100</calculatedColumnFormula>
    </tableColumn>
  </tableColumns>
  <tableStyleInfo name="Equipes-style 3" showFirstColumn="1" showLastColumn="1" showRowStripes="1" showColumnStripes="0"/>
</table>
</file>

<file path=xl/tables/table23.xml><?xml version="1.0" encoding="utf-8"?>
<table xmlns="http://schemas.openxmlformats.org/spreadsheetml/2006/main" id="13" name="Table_437914" displayName="Table_437914" ref="E56:H57" headerRowCount="0" headerRowDxfId="112" dataDxfId="111" totalsRowDxfId="110">
  <tableColumns count="4">
    <tableColumn id="1" name="Column1" dataDxfId="109">
      <calculatedColumnFormula>COUNTIF(junhoInvestT!$I$2:$I$32,F56)+COUNTIF(julhoInvestT!$I$2:$I$45,F56)+COUNTIF(agostoInvestT!$I$2:$I$55,F56)+COUNTIF(setembroInvestT!$I$2:$I$80,F56)+COUNTIF(outubroInvestT!$I$2:$I$86,F56)+COUNTIF(novembroInvestT!$I$2:$I$39,F56)</calculatedColumnFormula>
    </tableColumn>
    <tableColumn id="2" name="Column2" dataDxfId="108"/>
    <tableColumn id="3" name="Column3" dataDxfId="107">
      <calculatedColumnFormula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calculatedColumnFormula>
    </tableColumn>
    <tableColumn id="4" name="Column4" dataDxfId="106">
      <calculatedColumnFormula>G56/C$10*100</calculatedColumnFormula>
    </tableColumn>
  </tableColumns>
  <tableStyleInfo name="Equipes-style 4" showFirstColumn="1" showLastColumn="1" showRowStripes="1" showColumnStripes="0"/>
</table>
</file>

<file path=xl/tables/table24.xml><?xml version="1.0" encoding="utf-8"?>
<table xmlns="http://schemas.openxmlformats.org/spreadsheetml/2006/main" id="14" name="Table_7401015" displayName="Table_7401015" ref="E58:H58" headerRowCount="0" headerRowDxfId="105" dataDxfId="104" totalsRowDxfId="103">
  <tableColumns count="4">
    <tableColumn id="1" name="Column1" dataDxfId="102">
      <calculatedColumnFormula>COUNTIF(junhoInvestT!$I$2:$I$32,F58)+COUNTIF(julhoInvestT!$I$2:$I$45,F58)+COUNTIF(agostoInvestT!$I$2:$I$55,F58)+COUNTIF(setembroInvestT!$I$2:$I$80,F58)+COUNTIF(outubroInvestT!$I$2:$I$86,F58)+COUNTIF(novembroInvestT!$I$2:$I$39,F58)</calculatedColumnFormula>
    </tableColumn>
    <tableColumn id="2" name="Column2" dataDxfId="101"/>
    <tableColumn id="3" name="Column3" dataDxfId="100">
      <calculatedColumnFormula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calculatedColumnFormula>
    </tableColumn>
    <tableColumn id="4" name="Column4" dataDxfId="99">
      <calculatedColumnFormula>G58/C$10*100</calculatedColumnFormula>
    </tableColumn>
  </tableColumns>
  <tableStyleInfo name="Equipes-style 7" showFirstColumn="1" showLastColumn="1" showRowStripes="1" showColumnStripes="0"/>
</table>
</file>

<file path=xl/tables/table25.xml><?xml version="1.0" encoding="utf-8"?>
<table xmlns="http://schemas.openxmlformats.org/spreadsheetml/2006/main" id="15" name="Table_10431116" displayName="Table_10431116" ref="E59:H59" headerRowCount="0" headerRowDxfId="98" dataDxfId="97" totalsRowDxfId="96">
  <tableColumns count="4">
    <tableColumn id="1" name="Column1" dataDxfId="95">
      <calculatedColumnFormula>COUNTIF(junhoInvestT!$I$2:$I$32,F59)+COUNTIF(julhoInvestT!$I$2:$I$45,F59)+COUNTIF(agostoInvestT!$I$2:$I$55,F59)+COUNTIF(setembroInvestT!$I$2:$I$80,F59)+COUNTIF(outubroInvestT!$I$2:$I$86,F59)+COUNTIF(novembroInvestT!$I$2:$I$39,F59)</calculatedColumnFormula>
    </tableColumn>
    <tableColumn id="2" name="Column2" dataDxfId="94"/>
    <tableColumn id="3" name="Column3" dataDxfId="93">
      <calculatedColumnFormula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calculatedColumnFormula>
    </tableColumn>
    <tableColumn id="4" name="Column4" dataDxfId="92">
      <calculatedColumnFormula>G59/C$10*100</calculatedColumnFormula>
    </tableColumn>
  </tableColumns>
  <tableStyleInfo name="Equipes-style 10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262" dataDxfId="261" totalsRowDxfId="260">
  <tableColumns count="4">
    <tableColumn id="1" name="Column1" dataDxfId="259">
      <calculatedColumnFormula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calculatedColumnFormula>
    </tableColumn>
    <tableColumn id="2" name="Column2" dataDxfId="258"/>
    <tableColumn id="3" name="Column3" dataDxfId="257">
      <calculatedColumnFormula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calculatedColumnFormula>
    </tableColumn>
    <tableColumn id="4" name="Column4" dataDxfId="256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255" dataDxfId="254" totalsRowDxfId="253">
  <tableColumns count="4">
    <tableColumn id="1" name="Column1" dataDxfId="252">
      <calculatedColumnFormula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calculatedColumnFormula>
    </tableColumn>
    <tableColumn id="2" name="Column2" dataDxfId="251"/>
    <tableColumn id="3" name="Column3" dataDxfId="250">
      <calculatedColumnFormula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calculatedColumnFormula>
    </tableColumn>
    <tableColumn id="4" name="Column4" dataDxfId="249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248" dataDxfId="247" totalsRowDxfId="246">
  <tableColumns count="4">
    <tableColumn id="1" name="Column1" dataDxfId="245">
      <calculatedColumnFormula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calculatedColumnFormula>
    </tableColumn>
    <tableColumn id="2" name="Column2" dataDxfId="244"/>
    <tableColumn id="3" name="Column3" dataDxfId="243">
      <calculatedColumnFormula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calculatedColumnFormula>
    </tableColumn>
    <tableColumn id="4" name="Column4" dataDxfId="242">
      <calculatedColumnFormula>H23/D$12*100</calculatedColumnFormula>
    </tableColumn>
  </tableColumns>
  <tableStyleInfo name="Equipes-style 10" showFirstColumn="1" showLastColumn="1" showRowStripes="1" showColumnStripes="0"/>
</table>
</file>

<file path=xl/tables/table6.xml><?xml version="1.0" encoding="utf-8"?>
<table xmlns="http://schemas.openxmlformats.org/spreadsheetml/2006/main" id="16" name="Table_235717" displayName="Table_235717" ref="I420:L420" headerRowCount="0" headerRowDxfId="235" dataDxfId="234" totalsRowDxfId="233">
  <tableColumns count="4">
    <tableColumn id="1" name="Column1" dataDxfId="232">
      <calculatedColumnFormula>COUNTIF($I$2:$I$402,J420)</calculatedColumnFormula>
    </tableColumn>
    <tableColumn id="2" name="Column2" dataDxfId="231"/>
    <tableColumn id="3" name="Column3" dataDxfId="230">
      <calculatedColumnFormula>SUMIF($I$2:$I$402,J420,$G$2:$G$402)</calculatedColumnFormula>
    </tableColumn>
    <tableColumn id="4" name="Column4" dataDxfId="229">
      <calculatedColumnFormula>K420/D$415*100</calculatedColumnFormula>
    </tableColumn>
  </tableColumns>
  <tableStyleInfo name="Equipes-style 2" showFirstColumn="1" showLastColumn="1" showRowStripes="1" showColumnStripes="0"/>
</table>
</file>

<file path=xl/tables/table7.xml><?xml version="1.0" encoding="utf-8"?>
<table xmlns="http://schemas.openxmlformats.org/spreadsheetml/2006/main" id="17" name="Table_336818" displayName="Table_336818" ref="I421:L421" headerRowCount="0" headerRowDxfId="228" dataDxfId="227" totalsRowDxfId="226">
  <tableColumns count="4">
    <tableColumn id="1" name="Column1" dataDxfId="225">
      <calculatedColumnFormula>COUNTIF($I$2:$I$402,J421)</calculatedColumnFormula>
    </tableColumn>
    <tableColumn id="2" name="Column2" dataDxfId="224"/>
    <tableColumn id="3" name="Column3" dataDxfId="223">
      <calculatedColumnFormula>SUMIF($I$2:$I$402,J421,$G$2:$G$402)</calculatedColumnFormula>
    </tableColumn>
    <tableColumn id="4" name="Column4" dataDxfId="222">
      <calculatedColumnFormula>K421/D$415*100</calculatedColumnFormula>
    </tableColumn>
  </tableColumns>
  <tableStyleInfo name="Equipes-style 3" showFirstColumn="1" showLastColumn="1" showRowStripes="1" showColumnStripes="0"/>
</table>
</file>

<file path=xl/tables/table8.xml><?xml version="1.0" encoding="utf-8"?>
<table xmlns="http://schemas.openxmlformats.org/spreadsheetml/2006/main" id="18" name="Table_437919" displayName="Table_437919" ref="I422:L423" headerRowCount="0" headerRowDxfId="221" dataDxfId="220" totalsRowDxfId="219">
  <tableColumns count="4">
    <tableColumn id="1" name="Column1" dataDxfId="218">
      <calculatedColumnFormula>COUNTIF($I$2:$I$402,J422)</calculatedColumnFormula>
    </tableColumn>
    <tableColumn id="2" name="Column2" dataDxfId="217"/>
    <tableColumn id="3" name="Column3" dataDxfId="216">
      <calculatedColumnFormula>SUMIF($I$2:$I$402,J422,$G$2:$G$402)</calculatedColumnFormula>
    </tableColumn>
    <tableColumn id="4" name="Column4" dataDxfId="215">
      <calculatedColumnFormula>K422/D$415*100</calculatedColumnFormula>
    </tableColumn>
  </tableColumns>
  <tableStyleInfo name="Equipes-style 4" showFirstColumn="1" showLastColumn="1" showRowStripes="1" showColumnStripes="0"/>
</table>
</file>

<file path=xl/tables/table9.xml><?xml version="1.0" encoding="utf-8"?>
<table xmlns="http://schemas.openxmlformats.org/spreadsheetml/2006/main" id="19" name="Table_7401020" displayName="Table_7401020" ref="I424:L424" headerRowCount="0" headerRowDxfId="214" dataDxfId="213" totalsRowDxfId="212">
  <tableColumns count="4">
    <tableColumn id="1" name="Column1" dataDxfId="211">
      <calculatedColumnFormula>COUNTIF($I$2:$I$402,J424)</calculatedColumnFormula>
    </tableColumn>
    <tableColumn id="2" name="Column2" dataDxfId="210"/>
    <tableColumn id="3" name="Column3" dataDxfId="209">
      <calculatedColumnFormula>SUMIF($I$2:$I$402,J424,$G$2:$G$402)</calculatedColumnFormula>
    </tableColumn>
    <tableColumn id="4" name="Column4" dataDxfId="208">
      <calculatedColumnFormula>K424/D$415*100</calculatedColumnFormula>
    </tableColumn>
  </tableColumns>
  <tableStyleInfo name="Equipes-style 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" workbookViewId="0">
      <selection activeCell="C26" sqref="C26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6" t="s">
        <v>573</v>
      </c>
      <c r="G3" s="57"/>
      <c r="H3" s="58"/>
      <c r="I3" s="6"/>
    </row>
    <row r="4" spans="1:9" ht="16.5" thickTop="1" thickBot="1" x14ac:dyDescent="0.3">
      <c r="A4" s="6"/>
      <c r="B4" s="6"/>
      <c r="C4" s="6"/>
      <c r="D4" s="16"/>
      <c r="E4" s="12"/>
      <c r="F4" s="59" t="s">
        <v>574</v>
      </c>
      <c r="G4" s="59" t="s">
        <v>10</v>
      </c>
      <c r="H4" s="60" t="s">
        <v>575</v>
      </c>
      <c r="I4" s="61" t="s">
        <v>576</v>
      </c>
    </row>
    <row r="5" spans="1:9" ht="16.5" thickTop="1" thickBot="1" x14ac:dyDescent="0.3">
      <c r="A5" s="6"/>
      <c r="B5" s="6"/>
      <c r="C5" s="6"/>
      <c r="D5" s="17"/>
      <c r="E5" s="12"/>
      <c r="F5" s="62">
        <f>COUNTIF(fevereiroInvest!$I$2:$I$13,G5)+COUNTIF(marcoInvest!$I$2:$I$18,G5)+COUNTIF(abrilInvest!$I$2:$I$21,G5)+COUNTIF(maioInvest!$I$2:$I$20,G5)+COUNTIF(junhoInvest!$I$2:$I$12,G5)+COUNTIF(julhoInvest!$I$2:$I$13,G5)+COUNTIF(agostoInvest!$I$2:$I$16,G5)+COUNTIF(setembroInvest!$I$2:$I$20,G5)+COUNTIF(outubroInvest!$I$2:$I$27,G5)+COUNTIF(novembroInvest!$I$2:$I$10,G5)+COUNTIF(dezembroInvest!$I$2:$I$13,G5)</f>
        <v>0</v>
      </c>
      <c r="G5" s="82"/>
      <c r="H5" s="64">
        <f>SUMIFS(fevereiroInvest!$G$2:$G$13,fevereiroInvest!$I$2:$I$13,G5)+SUMIFS(fevereiroInvest!$G$2:$G$20,fevereiroInvest!$I$2:$I$20,G5)+SUMIFS(abrilInvest!$G$2:$G$21,abrilInvest!$I$2:$I$21,G5)+SUMIFS(maioInvest!$G$2:$G$20,maioInvest!$I$2:$I$20,G5)+SUMIFS(junhoInvest!$G$2:$G$12,junhoInvest!$I$2:$I$12,G5)+SUMIFS(julhoInvest!$G$2:$G$13,julhoInvest!$I$2:$I$13,G5)+SUMIFS(agostoInvest!$G$2:$G$16,agostoInvest!$I$2:$I$16,G5)+SUMIFS(setembroInvest!$G$2:$G$20,setembroInvest!$I$2:$I$20,G5)+SUMIFS(outubroInvest!$G$2:$G$27,outubroInvest!$I$2:$I$27,G5)+SUMIFS(novembroInvest!$G$2:$G$10,novembroInvest!$I$2:$I$10,G5)+SUMIFS(dezembroInvest!$G$2:$G$13,dezembroInvest!$I$2:$I$13,G5)</f>
        <v>0</v>
      </c>
      <c r="I5" s="61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2">
        <f>COUNTIF(fevereiroInvest!$I$2:$I$13,G6)+COUNTIF(marcoInvest!$I$2:$I$18,G6)+COUNTIF(abrilInvest!$I$2:$I$21,G6)+COUNTIF(maioInvest!$I$2:$I$20,G6)+COUNTIF(junhoInvest!$I$2:$I$12,G6)+COUNTIF(julhoInvest!$I$2:$I$13,G6)+COUNTIF(agostoInvest!$I$2:$I$16,G6)+COUNTIF(setembroInvest!$I$2:$I$20,G6)+COUNTIF(outubroInvest!$I$2:$I$27,G6)+COUNTIF(novembroInvest!$I$2:$I$10,G6)+COUNTIF(dezembroInvest!$I$2:$I$13,G6)</f>
        <v>0</v>
      </c>
      <c r="G6" s="65">
        <v>0</v>
      </c>
      <c r="H6" s="64">
        <f>SUMIFS(fevereiroInvest!$G$2:$G$13,fevereiroInvest!$I$2:$I$13,G6)+SUMIFS(fevereiroInvest!$G$2:$G$20,fevereiroInvest!$I$2:$I$20,G6)+SUMIFS(abrilInvest!$G$2:$G$21,abrilInvest!$I$2:$I$21,G6)+SUMIFS(maioInvest!$G$2:$G$20,maioInvest!$I$2:$I$20,G6)+SUMIFS(junhoInvest!$G$2:$G$12,junhoInvest!$I$2:$I$12,G6)+SUMIFS(julhoInvest!$G$2:$G$13,julhoInvest!$I$2:$I$13,G6)+SUMIFS(agostoInvest!$G$2:$G$16,agostoInvest!$I$2:$I$16,G6)+SUMIFS(setembroInvest!$G$2:$G$20,setembroInvest!$I$2:$I$20,G6)+SUMIFS(outubroInvest!$G$2:$G$27,outubroInvest!$I$2:$I$27,G6)+SUMIFS(novembroInvest!$G$2:$G$10,novembroInvest!$I$2:$I$10,G6)+SUMIFS(dezembroInvest!$G$2:$G$13,dezembroInvest!$I$2:$I$13,G6)</f>
        <v>0</v>
      </c>
      <c r="I6" s="61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2">
        <f>COUNTIF(fevereiroInvest!$I$2:$I$13,G7)+COUNTIF(marcoInvest!$I$2:$I$18,G7)+COUNTIF(abrilInvest!$I$2:$I$21,G7)+COUNTIF(maioInvest!$I$2:$I$20,G7)+COUNTIF(junhoInvest!$I$2:$I$12,G7)+COUNTIF(julhoInvest!$I$2:$I$13,G7)+COUNTIF(agostoInvest!$I$2:$I$16,G7)+COUNTIF(setembroInvest!$I$2:$I$20,G7)+COUNTIF(outubroInvest!$I$2:$I$27,G7)+COUNTIF(novembroInvest!$I$2:$I$10,G7)+COUNTIF(dezembroInvest!$I$2:$I$13,G7)</f>
        <v>0</v>
      </c>
      <c r="G7" s="6" t="s">
        <v>570</v>
      </c>
      <c r="H7" s="64">
        <f>SUMIFS(fevereiroInvest!$G$2:$G$13,fevereiroInvest!$I$2:$I$13,G7)+SUMIFS(fevereiroInvest!$G$2:$G$20,fevereiroInvest!$I$2:$I$20,G7)+SUMIFS(abrilInvest!$G$2:$G$21,abrilInvest!$I$2:$I$21,G7)+SUMIFS(maioInvest!$G$2:$G$20,maioInvest!$I$2:$I$20,G7)+SUMIFS(junhoInvest!$G$2:$G$12,junhoInvest!$I$2:$I$12,G7)+SUMIFS(julhoInvest!$G$2:$G$13,julhoInvest!$I$2:$I$13,G7)+SUMIFS(agostoInvest!$G$2:$G$16,agostoInvest!$I$2:$I$16,G7)+SUMIFS(setembroInvest!$G$2:$G$20,setembroInvest!$I$2:$I$20,G7)+SUMIFS(outubroInvest!$G$2:$G$27,outubroInvest!$I$2:$I$27,G7)+SUMIFS(novembroInvest!$G$2:$G$10,novembroInvest!$I$2:$I$10,G7)+SUMIFS(dezembroInvest!$G$2:$G$13,dezembroInvest!$I$2:$I$13,G7)</f>
        <v>0</v>
      </c>
      <c r="I7" s="61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2">
        <f>COUNTIF(fevereiroInvest!$I$2:$I$13,G8)+COUNTIF(marcoInvest!$I$2:$I$18,G8)+COUNTIF(abrilInvest!$I$2:$I$21,G8)+COUNTIF(maioInvest!$I$2:$I$20,G8)+COUNTIF(junhoInvest!$I$2:$I$12,G8)+COUNTIF(julhoInvest!$I$2:$I$13,G8)+COUNTIF(agostoInvest!$I$2:$I$16,G8)+COUNTIF(setembroInvest!$I$2:$I$20,G8)+COUNTIF(outubroInvest!$I$2:$I$27,G8)+COUNTIF(novembroInvest!$I$2:$I$10,G8)+COUNTIF(dezembroInvest!$I$2:$I$13,G8)</f>
        <v>0</v>
      </c>
      <c r="G8" s="82"/>
      <c r="H8" s="64">
        <f>SUMIFS(fevereiroInvest!$G$2:$G$13,fevereiroInvest!$I$2:$I$13,G8)+SUMIFS(fevereiroInvest!$G$2:$G$20,fevereiroInvest!$I$2:$I$20,G8)+SUMIFS(abrilInvest!$G$2:$G$21,abrilInvest!$I$2:$I$21,G8)+SUMIFS(maioInvest!$G$2:$G$20,maioInvest!$I$2:$I$20,G8)+SUMIFS(junhoInvest!$G$2:$G$12,junhoInvest!$I$2:$I$12,G8)+SUMIFS(julhoInvest!$G$2:$G$13,julhoInvest!$I$2:$I$13,G8)+SUMIFS(agostoInvest!$G$2:$G$16,agostoInvest!$I$2:$I$16,G8)+SUMIFS(setembroInvest!$G$2:$G$20,setembroInvest!$I$2:$I$20,G8)+SUMIFS(outubroInvest!$G$2:$G$27,outubroInvest!$I$2:$I$27,G8)+SUMIFS(novembroInvest!$G$2:$G$10,novembroInvest!$I$2:$I$10,G8)+SUMIFS(dezembroInvest!$G$2:$G$13,dezembroInvest!$I$2:$I$13,G8)</f>
        <v>0</v>
      </c>
      <c r="I8" s="61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2">
        <f>COUNTIF(fevereiroInvest!$I$2:$I$13,G9)+COUNTIF(marcoInvest!$I$2:$I$18,G9)+COUNTIF(abrilInvest!$I$2:$I$21,G9)+COUNTIF(maioInvest!$I$2:$I$20,G9)+COUNTIF(junhoInvest!$I$2:$I$12,G9)+COUNTIF(julhoInvest!$I$2:$I$13,G9)+COUNTIF(agostoInvest!$I$2:$I$16,G9)+COUNTIF(setembroInvest!$I$2:$I$20,G9)+COUNTIF(outubroInvest!$I$2:$I$27,G9)+COUNTIF(novembroInvest!$I$2:$I$10,G9)+COUNTIF(dezembroInvest!$I$2:$I$13,G9)</f>
        <v>17</v>
      </c>
      <c r="G9" s="61" t="s">
        <v>94</v>
      </c>
      <c r="H9" s="64">
        <f>SUMIFS(fevereiroInvest!$G$2:$G$13,fevereiroInvest!$I$2:$I$13,G9)+SUMIFS(fevereiroInvest!$G$2:$G$20,fevereiroInvest!$I$2:$I$20,G9)+SUMIFS(abrilInvest!$G$2:$G$21,abrilInvest!$I$2:$I$21,G9)+SUMIFS(maioInvest!$G$2:$G$20,maioInvest!$I$2:$I$20,G9)+SUMIFS(junhoInvest!$G$2:$G$12,junhoInvest!$I$2:$I$12,G9)+SUMIFS(julhoInvest!$G$2:$G$13,julhoInvest!$I$2:$I$13,G9)+SUMIFS(agostoInvest!$G$2:$G$16,agostoInvest!$I$2:$I$16,G9)+SUMIFS(setembroInvest!$G$2:$G$20,setembroInvest!$I$2:$I$20,G9)+SUMIFS(outubroInvest!$G$2:$G$27,outubroInvest!$I$2:$I$27,G9)+SUMIFS(novembroInvest!$G$2:$G$10,novembroInvest!$I$2:$I$10,G9)+SUMIFS(dezembroInvest!$G$2:$G$13,dezembroInvest!$I$2:$I$13,G9)</f>
        <v>4788</v>
      </c>
      <c r="I9" s="61">
        <f>H9/D$12*100</f>
        <v>4.7880000000000003</v>
      </c>
    </row>
    <row r="10" spans="1:9" ht="16.5" thickTop="1" thickBot="1" x14ac:dyDescent="0.3">
      <c r="A10" s="6"/>
      <c r="B10" s="6"/>
      <c r="C10" s="6"/>
      <c r="D10" s="17"/>
      <c r="E10" s="12"/>
      <c r="F10" s="62">
        <f>COUNTIF(fevereiroInvest!$I$2:$I$13,G10)+COUNTIF(marcoInvest!$I$2:$I$18,G10)+COUNTIF(abrilInvest!$I$2:$I$21,G10)+COUNTIF(maioInvest!$I$2:$I$20,G10)+COUNTIF(junhoInvest!$I$2:$I$12,G10)+COUNTIF(julhoInvest!$I$2:$I$13,G10)+COUNTIF(agostoInvest!$I$2:$I$16,G10)+COUNTIF(setembroInvest!$I$2:$I$20,G10)+COUNTIF(outubroInvest!$I$2:$I$27,G10)+COUNTIF(novembroInvest!$I$2:$I$10,G10)+COUNTIF(dezembroInvest!$I$2:$I$13,G10)</f>
        <v>18</v>
      </c>
      <c r="G10" s="63" t="s">
        <v>37</v>
      </c>
      <c r="H10" s="64">
        <f>SUMIFS(fevereiroInvest!$G$2:$G$13,fevereiroInvest!$I$2:$I$13,G10)+SUMIFS(fevereiroInvest!$G$2:$G$20,fevereiroInvest!$I$2:$I$20,G10)+SUMIFS(abrilInvest!$G$2:$G$21,abrilInvest!$I$2:$I$21,G10)+SUMIFS(maioInvest!$G$2:$G$20,maioInvest!$I$2:$I$20,G10)+SUMIFS(junhoInvest!$G$2:$G$12,junhoInvest!$I$2:$I$12,G10)+SUMIFS(julhoInvest!$G$2:$G$13,julhoInvest!$I$2:$I$13,G10)+SUMIFS(agostoInvest!$G$2:$G$16,agostoInvest!$I$2:$I$16,G10)+SUMIFS(setembroInvest!$G$2:$G$20,setembroInvest!$I$2:$I$20,G10)+SUMIFS(outubroInvest!$G$2:$G$27,outubroInvest!$I$2:$I$27,G10)+SUMIFS(novembroInvest!$G$2:$G$10,novembroInvest!$I$2:$I$10,G10)+SUMIFS(dezembroInvest!$G$2:$G$13,dezembroInvest!$I$2:$I$13,G10)</f>
        <v>9856</v>
      </c>
      <c r="I10" s="61">
        <f t="shared" si="0"/>
        <v>9.8559999999999999</v>
      </c>
    </row>
    <row r="11" spans="1:9" ht="16.5" thickTop="1" thickBot="1" x14ac:dyDescent="0.3">
      <c r="A11" s="6"/>
      <c r="B11" s="6"/>
      <c r="C11" s="6"/>
      <c r="D11" s="17"/>
      <c r="E11" s="12"/>
      <c r="F11" s="62">
        <f>COUNTIF(fevereiroInvest!$I$2:$I$13,G11)+COUNTIF(marcoInvest!$I$2:$I$18,G11)+COUNTIF(abrilInvest!$I$2:$I$21,G11)+COUNTIF(maioInvest!$I$2:$I$20,G11)+COUNTIF(junhoInvest!$I$2:$I$12,G11)+COUNTIF(julhoInvest!$I$2:$I$13,G11)+COUNTIF(agostoInvest!$I$2:$I$16,G11)+COUNTIF(setembroInvest!$I$2:$I$20,G11)+COUNTIF(outubroInvest!$I$2:$I$27,G11)+COUNTIF(novembroInvest!$I$2:$I$10,G11)+COUNTIF(dezembroInvest!$I$2:$I$13,G11)</f>
        <v>37</v>
      </c>
      <c r="G11" s="65" t="s">
        <v>34</v>
      </c>
      <c r="H11" s="64">
        <f>SUMIFS(fevereiroInvest!$G$2:$G$13,fevereiroInvest!$I$2:$I$13,G11)+SUMIFS(fevereiroInvest!$G$2:$G$20,fevereiroInvest!$I$2:$I$20,G11)+SUMIFS(abrilInvest!$G$2:$G$21,abrilInvest!$I$2:$I$21,G11)+SUMIFS(maioInvest!$G$2:$G$20,maioInvest!$I$2:$I$20,G11)+SUMIFS(junhoInvest!$G$2:$G$12,junhoInvest!$I$2:$I$12,G11)+SUMIFS(julhoInvest!$G$2:$G$13,julhoInvest!$I$2:$I$13,G11)+SUMIFS(agostoInvest!$G$2:$G$16,agostoInvest!$I$2:$I$16,G11)+SUMIFS(setembroInvest!$G$2:$G$20,setembroInvest!$I$2:$I$20,G11)+SUMIFS(outubroInvest!$G$2:$G$27,outubroInvest!$I$2:$I$27,G11)+SUMIFS(novembroInvest!$G$2:$G$10,novembroInvest!$I$2:$I$10,G11)+SUMIFS(dezembroInvest!$G$2:$G$13,dezembroInvest!$I$2:$I$13,G11)</f>
        <v>5940</v>
      </c>
      <c r="I11" s="61">
        <f t="shared" si="0"/>
        <v>5.94</v>
      </c>
    </row>
    <row r="12" spans="1:9" ht="20.25" thickTop="1" thickBot="1" x14ac:dyDescent="0.35">
      <c r="A12" s="6"/>
      <c r="B12" s="6" t="s">
        <v>174</v>
      </c>
      <c r="C12" s="6"/>
      <c r="D12" s="18">
        <v>100000</v>
      </c>
      <c r="E12" s="12"/>
      <c r="F12" s="62">
        <f>COUNTIF(fevereiroInvest!$I$2:$I$13,G12)+COUNTIF(marcoInvest!$I$2:$I$18,G12)+COUNTIF(abrilInvest!$I$2:$I$21,G12)+COUNTIF(maioInvest!$I$2:$I$20,G12)+COUNTIF(junhoInvest!$I$2:$I$12,G12)+COUNTIF(julhoInvest!$I$2:$I$13,G12)+COUNTIF(agostoInvest!$I$2:$I$16,G12)+COUNTIF(setembroInvest!$I$2:$I$20,G12)+COUNTIF(outubroInvest!$I$2:$I$27,G12)+COUNTIF(novembroInvest!$I$2:$I$10,G12)+COUNTIF(dezembroInvest!$I$2:$I$13,G12)</f>
        <v>0</v>
      </c>
      <c r="G12" s="67" t="s">
        <v>31</v>
      </c>
      <c r="H12" s="64">
        <f>SUMIFS(fevereiroInvest!$G$2:$G$13,fevereiroInvest!$I$2:$I$13,G12)+SUMIFS(fevereiroInvest!$G$2:$G$20,fevereiroInvest!$I$2:$I$20,G12)+SUMIFS(abrilInvest!$G$2:$G$21,abrilInvest!$I$2:$I$21,G12)+SUMIFS(maioInvest!$G$2:$G$20,maioInvest!$I$2:$I$20,G12)+SUMIFS(junhoInvest!$G$2:$G$12,junhoInvest!$I$2:$I$12,G12)+SUMIFS(julhoInvest!$G$2:$G$13,julhoInvest!$I$2:$I$13,G12)+SUMIFS(agostoInvest!$G$2:$G$16,agostoInvest!$I$2:$I$16,G12)+SUMIFS(setembroInvest!$G$2:$G$20,setembroInvest!$I$2:$I$20,G12)+SUMIFS(outubroInvest!$G$2:$G$27,outubroInvest!$I$2:$I$27,G12)+SUMIFS(novembroInvest!$G$2:$G$10,novembroInvest!$I$2:$I$10,G12)+SUMIFS(dezembroInvest!$G$2:$G$13,dezembroInvest!$I$2:$I$13,G12)</f>
        <v>0</v>
      </c>
      <c r="I12" s="61">
        <f t="shared" si="0"/>
        <v>0</v>
      </c>
    </row>
    <row r="13" spans="1:9" ht="16.5" thickTop="1" thickBot="1" x14ac:dyDescent="0.3">
      <c r="A13" s="6"/>
      <c r="B13" s="6" t="s">
        <v>175</v>
      </c>
      <c r="C13" s="6"/>
      <c r="D13" s="19">
        <f>D12/100</f>
        <v>1000</v>
      </c>
      <c r="E13" s="12"/>
      <c r="F13" s="62">
        <f>COUNTIF(fevereiroInvest!$I$2:$I$13,G13)+COUNTIF(marcoInvest!$I$2:$I$18,G13)+COUNTIF(abrilInvest!$I$2:$I$21,G13)+COUNTIF(maioInvest!$I$2:$I$20,G13)+COUNTIF(junhoInvest!$I$2:$I$12,G13)+COUNTIF(julhoInvest!$I$2:$I$13,G13)+COUNTIF(agostoInvest!$I$2:$I$16,G13)+COUNTIF(setembroInvest!$I$2:$I$20,G13)+COUNTIF(outubroInvest!$I$2:$I$27,G13)+COUNTIF(novembroInvest!$I$2:$I$10,G13)+COUNTIF(dezembroInvest!$I$2:$I$13,G13)</f>
        <v>19</v>
      </c>
      <c r="G13" s="65" t="s">
        <v>165</v>
      </c>
      <c r="H13" s="64">
        <f>SUMIFS(fevereiroInvest!$G$2:$G$13,fevereiroInvest!$I$2:$I$13,G13)+SUMIFS(fevereiroInvest!$G$2:$G$20,fevereiroInvest!$I$2:$I$20,G13)+SUMIFS(abrilInvest!$G$2:$G$21,abrilInvest!$I$2:$I$21,G13)+SUMIFS(maioInvest!$G$2:$G$20,maioInvest!$I$2:$I$20,G13)+SUMIFS(junhoInvest!$G$2:$G$12,junhoInvest!$I$2:$I$12,G13)+SUMIFS(julhoInvest!$G$2:$G$13,julhoInvest!$I$2:$I$13,G13)+SUMIFS(agostoInvest!$G$2:$G$16,agostoInvest!$I$2:$I$16,G13)+SUMIFS(setembroInvest!$G$2:$G$20,setembroInvest!$I$2:$I$20,G13)+SUMIFS(outubroInvest!$G$2:$G$27,outubroInvest!$I$2:$I$27,G13)+SUMIFS(novembroInvest!$G$2:$G$10,novembroInvest!$I$2:$I$10,G13)+SUMIFS(dezembroInvest!$G$2:$G$13,dezembroInvest!$I$2:$I$13,G13)</f>
        <v>26140</v>
      </c>
      <c r="I13" s="61">
        <f t="shared" si="0"/>
        <v>26.14</v>
      </c>
    </row>
    <row r="14" spans="1:9" ht="16.5" thickTop="1" thickBot="1" x14ac:dyDescent="0.3">
      <c r="A14" s="6"/>
      <c r="B14" s="6" t="s">
        <v>577</v>
      </c>
      <c r="C14" s="6"/>
      <c r="D14" s="19">
        <f>D13*1.8</f>
        <v>1800</v>
      </c>
      <c r="E14" s="12"/>
      <c r="F14" s="62">
        <f>COUNTIF(fevereiroInvest!$I$2:$I$13,G14)+COUNTIF(marcoInvest!$I$2:$I$18,G14)+COUNTIF(abrilInvest!$I$2:$I$21,G14)+COUNTIF(maioInvest!$I$2:$I$20,G14)+COUNTIF(junhoInvest!$I$2:$I$12,G14)+COUNTIF(julhoInvest!$I$2:$I$13,G14)+COUNTIF(agostoInvest!$I$2:$I$16,G14)+COUNTIF(setembroInvest!$I$2:$I$20,G14)+COUNTIF(outubroInvest!$I$2:$I$27,G14)+COUNTIF(novembroInvest!$I$2:$I$10,G14)+COUNTIF(dezembroInvest!$I$2:$I$13,G14)</f>
        <v>10</v>
      </c>
      <c r="G14" s="11" t="s">
        <v>35</v>
      </c>
      <c r="H14" s="64">
        <f>SUMIFS(fevereiroInvest!$G$2:$G$13,fevereiroInvest!$I$2:$I$13,G14)+SUMIFS(fevereiroInvest!$G$2:$G$20,fevereiroInvest!$I$2:$I$20,G14)+SUMIFS(abrilInvest!$G$2:$G$21,abrilInvest!$I$2:$I$21,G14)+SUMIFS(maioInvest!$G$2:$G$20,maioInvest!$I$2:$I$20,G14)+SUMIFS(junhoInvest!$G$2:$G$12,junhoInvest!$I$2:$I$12,G14)+SUMIFS(julhoInvest!$G$2:$G$13,julhoInvest!$I$2:$I$13,G14)+SUMIFS(agostoInvest!$G$2:$G$16,agostoInvest!$I$2:$I$16,G14)+SUMIFS(setembroInvest!$G$2:$G$20,setembroInvest!$I$2:$I$20,G14)+SUMIFS(outubroInvest!$G$2:$G$27,outubroInvest!$I$2:$I$27,G14)+SUMIFS(novembroInvest!$G$2:$G$10,novembroInvest!$I$2:$I$10,G14)+SUMIFS(dezembroInvest!$G$2:$G$13,dezembroInvest!$I$2:$I$13,G14)</f>
        <v>5208</v>
      </c>
      <c r="I14" s="61">
        <f t="shared" si="0"/>
        <v>5.2080000000000002</v>
      </c>
    </row>
    <row r="15" spans="1:9" ht="16.5" thickTop="1" thickBot="1" x14ac:dyDescent="0.3">
      <c r="A15" s="6"/>
      <c r="B15" s="6" t="s">
        <v>578</v>
      </c>
      <c r="C15" s="6"/>
      <c r="D15" s="20">
        <f>D13*2</f>
        <v>2000</v>
      </c>
      <c r="E15" s="12"/>
      <c r="F15" s="62">
        <f>COUNTIF(fevereiroInvest!$I$2:$I$13,G15)+COUNTIF(marcoInvest!$I$2:$I$18,G15)+COUNTIF(abrilInvest!$I$2:$I$21,G15)+COUNTIF(maioInvest!$I$2:$I$20,G15)+COUNTIF(junhoInvest!$I$2:$I$12,G15)+COUNTIF(julhoInvest!$I$2:$I$13,G15)+COUNTIF(agostoInvest!$I$2:$I$16,G15)+COUNTIF(setembroInvest!$I$2:$I$20,G15)+COUNTIF(outubroInvest!$I$2:$I$27,G15)+COUNTIF(novembroInvest!$I$2:$I$10,G15)+COUNTIF(dezembroInvest!$I$2:$I$13,G15)</f>
        <v>0</v>
      </c>
      <c r="G15" s="6" t="s">
        <v>418</v>
      </c>
      <c r="H15" s="64">
        <f>SUMIFS(fevereiroInvest!$G$2:$G$13,fevereiroInvest!$I$2:$I$13,G15)+SUMIFS(fevereiroInvest!$G$2:$G$20,fevereiroInvest!$I$2:$I$20,G15)+SUMIFS(abrilInvest!$G$2:$G$21,abrilInvest!$I$2:$I$21,G15)+SUMIFS(maioInvest!$G$2:$G$20,maioInvest!$I$2:$I$20,G15)+SUMIFS(junhoInvest!$G$2:$G$12,junhoInvest!$I$2:$I$12,G15)+SUMIFS(julhoInvest!$G$2:$G$13,julhoInvest!$I$2:$I$13,G15)+SUMIFS(agostoInvest!$G$2:$G$16,agostoInvest!$I$2:$I$16,G15)+SUMIFS(setembroInvest!$G$2:$G$20,setembroInvest!$I$2:$I$20,G15)+SUMIFS(outubroInvest!$G$2:$G$27,outubroInvest!$I$2:$I$27,G15)+SUMIFS(novembroInvest!$G$2:$G$10,novembroInvest!$I$2:$I$10,G15)+SUMIFS(dezembroInvest!$G$2:$G$13,dezembroInvest!$I$2:$I$13,G15)</f>
        <v>0</v>
      </c>
      <c r="I15" s="61">
        <f t="shared" si="0"/>
        <v>0</v>
      </c>
    </row>
    <row r="16" spans="1:9" ht="16.5" thickTop="1" thickBot="1" x14ac:dyDescent="0.3">
      <c r="A16" s="6"/>
      <c r="B16" s="6"/>
      <c r="C16" s="6"/>
      <c r="D16" s="19"/>
      <c r="E16" s="12"/>
      <c r="F16" s="62">
        <f>COUNTIF(fevereiroInvest!$I$2:$I$13,G16)+COUNTIF(marcoInvest!$I$2:$I$18,G16)+COUNTIF(abrilInvest!$I$2:$I$21,G16)+COUNTIF(maioInvest!$I$2:$I$20,G16)+COUNTIF(junhoInvest!$I$2:$I$12,G16)+COUNTIF(julhoInvest!$I$2:$I$13,G16)+COUNTIF(agostoInvest!$I$2:$I$16,G16)+COUNTIF(setembroInvest!$I$2:$I$20,G16)+COUNTIF(outubroInvest!$I$2:$I$27,G16)+COUNTIF(novembroInvest!$I$2:$I$10,G16)+COUNTIF(dezembroInvest!$I$2:$I$13,G16)</f>
        <v>0</v>
      </c>
      <c r="G16" s="11"/>
      <c r="H16" s="64">
        <f>SUMIFS(fevereiroInvest!$G$2:$G$13,fevereiroInvest!$I$2:$I$13,G16)+SUMIFS(fevereiroInvest!$G$2:$G$20,fevereiroInvest!$I$2:$I$20,G16)+SUMIFS(abrilInvest!$G$2:$G$21,abrilInvest!$I$2:$I$21,G16)+SUMIFS(maioInvest!$G$2:$G$20,maioInvest!$I$2:$I$20,G16)+SUMIFS(junhoInvest!$G$2:$G$12,junhoInvest!$I$2:$I$12,G16)+SUMIFS(julhoInvest!$G$2:$G$13,julhoInvest!$I$2:$I$13,G16)+SUMIFS(agostoInvest!$G$2:$G$16,agostoInvest!$I$2:$I$16,G16)+SUMIFS(setembroInvest!$G$2:$G$20,setembroInvest!$I$2:$I$20,G16)+SUMIFS(outubroInvest!$G$2:$G$27,outubroInvest!$I$2:$I$27,G16)+SUMIFS(novembroInvest!$G$2:$G$10,novembroInvest!$I$2:$I$10,G16)+SUMIFS(dezembroInvest!$G$2:$G$13,dezembroInvest!$I$2:$I$13,G16)</f>
        <v>0</v>
      </c>
      <c r="I16" s="61">
        <f t="shared" si="0"/>
        <v>0</v>
      </c>
    </row>
    <row r="17" spans="1:9" ht="16.5" thickTop="1" thickBot="1" x14ac:dyDescent="0.3">
      <c r="A17" s="6"/>
      <c r="B17" s="12"/>
      <c r="C17" s="6"/>
      <c r="D17" s="6"/>
      <c r="E17" s="12"/>
      <c r="F17" s="62">
        <f>COUNTIF(fevereiroInvest!$I$2:$I$13,G17)+COUNTIF(marcoInvest!$I$2:$I$18,G17)+COUNTIF(abrilInvest!$I$2:$I$21,G17)+COUNTIF(maioInvest!$I$2:$I$20,G17)+COUNTIF(junhoInvest!$I$2:$I$12,G17)+COUNTIF(julhoInvest!$I$2:$I$13,G17)+COUNTIF(agostoInvest!$I$2:$I$16,G17)+COUNTIF(setembroInvest!$I$2:$I$20,G17)+COUNTIF(outubroInvest!$I$2:$I$27,G17)+COUNTIF(novembroInvest!$I$2:$I$10,G17)+COUNTIF(dezembroInvest!$I$2:$I$13,G17)</f>
        <v>0</v>
      </c>
      <c r="G17" s="11"/>
      <c r="H17" s="64">
        <f>SUMIFS(fevereiroInvest!$G$2:$G$13,fevereiroInvest!$I$2:$I$13,G17)+SUMIFS(fevereiroInvest!$G$2:$G$20,fevereiroInvest!$I$2:$I$20,G17)+SUMIFS(abrilInvest!$G$2:$G$21,abrilInvest!$I$2:$I$21,G17)+SUMIFS(maioInvest!$G$2:$G$20,maioInvest!$I$2:$I$20,G17)+SUMIFS(junhoInvest!$G$2:$G$12,junhoInvest!$I$2:$I$12,G17)+SUMIFS(julhoInvest!$G$2:$G$13,julhoInvest!$I$2:$I$13,G17)+SUMIFS(agostoInvest!$G$2:$G$16,agostoInvest!$I$2:$I$16,G17)+SUMIFS(setembroInvest!$G$2:$G$20,setembroInvest!$I$2:$I$20,G17)+SUMIFS(outubroInvest!$G$2:$G$27,outubroInvest!$I$2:$I$27,G17)+SUMIFS(novembroInvest!$G$2:$G$10,novembroInvest!$I$2:$I$10,G17)+SUMIFS(dezembroInvest!$G$2:$G$13,dezembroInvest!$I$2:$I$13,G17)</f>
        <v>0</v>
      </c>
      <c r="I17" s="61">
        <f t="shared" si="0"/>
        <v>0</v>
      </c>
    </row>
    <row r="18" spans="1:9" ht="16.5" thickTop="1" thickBot="1" x14ac:dyDescent="0.3">
      <c r="A18" s="6"/>
      <c r="B18" s="6"/>
      <c r="C18" s="6"/>
      <c r="D18" s="19"/>
      <c r="E18" s="12"/>
      <c r="F18" s="62">
        <f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f>
        <v>10</v>
      </c>
      <c r="G18" s="66" t="s">
        <v>72</v>
      </c>
      <c r="H18" s="64">
        <f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f>
        <v>9632</v>
      </c>
      <c r="I18" s="61">
        <f t="shared" si="0"/>
        <v>9.6319999999999997</v>
      </c>
    </row>
    <row r="19" spans="1:9" ht="16.5" thickTop="1" thickBot="1" x14ac:dyDescent="0.3">
      <c r="A19" s="6"/>
      <c r="B19" s="6"/>
      <c r="C19" s="6"/>
      <c r="D19" s="19"/>
      <c r="E19" s="12"/>
      <c r="F19" s="62">
        <f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f>
        <v>5</v>
      </c>
      <c r="G19" s="6" t="s">
        <v>536</v>
      </c>
      <c r="H19" s="64">
        <f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f>
        <v>112</v>
      </c>
      <c r="I19" s="61">
        <f t="shared" si="0"/>
        <v>0.11199999999999999</v>
      </c>
    </row>
    <row r="20" spans="1:9" ht="16.5" thickTop="1" thickBot="1" x14ac:dyDescent="0.3">
      <c r="A20" s="6"/>
      <c r="B20" s="6"/>
      <c r="C20" s="6"/>
      <c r="D20" s="6"/>
      <c r="E20" s="6"/>
      <c r="F20" s="62">
        <f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f>
        <v>0</v>
      </c>
      <c r="G20" s="55" t="s">
        <v>571</v>
      </c>
      <c r="H20" s="64">
        <f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f>
        <v>0</v>
      </c>
      <c r="I20" s="61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2">
        <f>COUNTIF(fevereiroInvest!$I$2:$I$13,G21)+COUNTIF(marcoInvest!$I$2:$I$18,G21)+COUNTIF(abrilInvest!$I$2:$I$21,G21)+COUNTIF(maioInvest!$I$2:$I$20,G21)+COUNTIF(junhoInvest!$I$2:$I$12,G21)+COUNTIF(julhoInvest!$I$2:$I$13,G21)+COUNTIF(agostoInvest!$I$2:$I$16,G21)+COUNTIF(setembroInvest!$I$2:$I$20,G21)+COUNTIF(outubroInvest!$I$2:$I$27,G21)+COUNTIF(novembroInvest!$I$2:$I$10,G21)+COUNTIF(dezembroInvest!$I$2:$I$13,G21)</f>
        <v>0</v>
      </c>
      <c r="G21" s="6" t="s">
        <v>572</v>
      </c>
      <c r="H21" s="64">
        <f>SUMIFS(fevereiroInvest!$G$2:$G$13,fevereiroInvest!$I$2:$I$13,G21)+SUMIFS(fevereiroInvest!$G$2:$G$20,fevereiroInvest!$I$2:$I$20,G21)+SUMIFS(abrilInvest!$G$2:$G$21,abrilInvest!$I$2:$I$21,G21)+SUMIFS(maioInvest!$G$2:$G$20,maioInvest!$I$2:$I$20,G21)+SUMIFS(junhoInvest!$G$2:$G$12,junhoInvest!$I$2:$I$12,G21)+SUMIFS(julhoInvest!$G$2:$G$13,julhoInvest!$I$2:$I$13,G21)+SUMIFS(agostoInvest!$G$2:$G$16,agostoInvest!$I$2:$I$16,G21)+SUMIFS(setembroInvest!$G$2:$G$20,setembroInvest!$I$2:$I$20,G21)+SUMIFS(outubroInvest!$G$2:$G$27,outubroInvest!$I$2:$I$27,G21)+SUMIFS(novembroInvest!$G$2:$G$10,novembroInvest!$I$2:$I$10,G21)+SUMIFS(dezembroInvest!$G$2:$G$13,dezembroInvest!$I$2:$I$13,G21)</f>
        <v>0</v>
      </c>
      <c r="I21" s="61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2">
        <f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f>
        <v>0</v>
      </c>
      <c r="G22" s="21"/>
      <c r="H22" s="64">
        <f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2">
        <f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f>
        <v>0</v>
      </c>
      <c r="G23" s="67" t="s">
        <v>49</v>
      </c>
      <c r="H23" s="64">
        <f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f>
        <v>0</v>
      </c>
      <c r="I23" s="61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2">
        <f>COUNTIF(fevereiroInvest!$I$2:$I$13,G24)+COUNTIF(marcoInvest!$I$2:$I$18,G24)+COUNTIF(abrilInvest!$I$2:$I$21,G24)+COUNTIF(maioInvest!$I$2:$I$20,G24)+COUNTIF(junhoInvest!$I$2:$I$12,G24)+COUNTIF(julhoInvest!$I$2:$I$13,G24)+COUNTIF(agostoInvest!$I$2:$I$16,G24)+COUNTIF(setembroInvest!$I$2:$I$20,G24)+COUNTIF(outubroInvest!$I$2:$I$27,G24)+COUNTIF(novembroInvest!$I$2:$I$10,G24)+COUNTIF(dezembroInvest!$I$2:$I$13,G24)</f>
        <v>42</v>
      </c>
      <c r="G24" s="6" t="s">
        <v>14</v>
      </c>
      <c r="H24" s="64">
        <f>SUMIFS(fevereiroInvest!$G$2:$G$13,fevereiroInvest!$I$2:$I$13,G24)+SUMIFS(fevereiroInvest!$G$2:$G$20,fevereiroInvest!$I$2:$I$20,G24)+SUMIFS(abrilInvest!$G$2:$G$21,abrilInvest!$I$2:$I$21,G24)+SUMIFS(maioInvest!$G$2:$G$20,maioInvest!$I$2:$I$20,G24)+SUMIFS(junhoInvest!$G$2:$G$12,junhoInvest!$I$2:$I$12,G24)+SUMIFS(julhoInvest!$G$2:$G$13,julhoInvest!$I$2:$I$13,G24)+SUMIFS(agostoInvest!$G$2:$G$16,agostoInvest!$I$2:$I$16,G24)+SUMIFS(setembroInvest!$G$2:$G$20,setembroInvest!$I$2:$I$20,G24)+SUMIFS(outubroInvest!$G$2:$G$27,outubroInvest!$I$2:$I$27,G24)+SUMIFS(novembroInvest!$G$2:$G$10,novembroInvest!$I$2:$I$10,G24)+SUMIFS(dezembroInvest!$G$2:$G$13,dezembroInvest!$I$2:$I$13,G24)</f>
        <v>9772</v>
      </c>
      <c r="I24" s="61">
        <f t="shared" si="0"/>
        <v>9.7720000000000002</v>
      </c>
    </row>
    <row r="25" spans="1:9" ht="16.5" thickTop="1" thickBot="1" x14ac:dyDescent="0.3">
      <c r="A25" s="6"/>
      <c r="B25" s="6"/>
      <c r="C25" s="6"/>
      <c r="D25" s="6"/>
      <c r="E25" s="6"/>
      <c r="F25" s="62">
        <f>COUNTIF(fevereiroInvest!$I$2:$I$13,G25)+COUNTIF(marcoInvest!$I$2:$I$18,G25)+COUNTIF(abrilInvest!$I$2:$I$21,G25)+COUNTIF(maioInvest!$I$2:$I$20,G25)+COUNTIF(junhoInvest!$I$2:$I$12,G25)+COUNTIF(julhoInvest!$I$2:$I$13,G25)+COUNTIF(agostoInvest!$I$2:$I$16,G25)+COUNTIF(setembroInvest!$I$2:$I$20,G25)+COUNTIF(outubroInvest!$I$2:$I$27,G25)+COUNTIF(novembroInvest!$I$2:$I$10,G25)+COUNTIF(dezembroInvest!$I$2:$I$13,G25)</f>
        <v>3</v>
      </c>
      <c r="G25" s="12" t="s">
        <v>41</v>
      </c>
      <c r="H25" s="64">
        <f>SUMIFS(fevereiroInvest!$G$2:$G$13,fevereiroInvest!$I$2:$I$13,G25)+SUMIFS(fevereiroInvest!$G$2:$G$20,fevereiroInvest!$I$2:$I$20,G25)+SUMIFS(abrilInvest!$G$2:$G$21,abrilInvest!$I$2:$I$21,G25)+SUMIFS(maioInvest!$G$2:$G$20,maioInvest!$I$2:$I$20,G25)+SUMIFS(junhoInvest!$G$2:$G$12,junhoInvest!$I$2:$I$12,G25)+SUMIFS(julhoInvest!$G$2:$G$13,julhoInvest!$I$2:$I$13,G25)+SUMIFS(agostoInvest!$G$2:$G$16,agostoInvest!$I$2:$I$16,G25)+SUMIFS(setembroInvest!$G$2:$G$20,setembroInvest!$I$2:$I$20,G25)+SUMIFS(outubroInvest!$G$2:$G$27,outubroInvest!$I$2:$I$27,G25)+SUMIFS(novembroInvest!$G$2:$G$10,novembroInvest!$I$2:$I$10,G25)+SUMIFS(dezembroInvest!$G$2:$G$13,dezembroInvest!$I$2:$I$13,G25)</f>
        <v>-3164</v>
      </c>
      <c r="I25" s="61">
        <f t="shared" si="0"/>
        <v>-3.1640000000000001</v>
      </c>
    </row>
    <row r="26" spans="1:9" ht="16.5" thickTop="1" thickBot="1" x14ac:dyDescent="0.3">
      <c r="A26" s="6"/>
      <c r="B26" s="6"/>
      <c r="C26" s="6"/>
      <c r="D26" s="6"/>
      <c r="E26" s="6"/>
      <c r="F26" s="62">
        <f>COUNTIF(fevereiroInvest!$I$2:$I$13,G26)+COUNTIF(marcoInvest!$I$2:$I$18,G26)+COUNTIF(abrilInvest!$I$2:$I$21,G26)+COUNTIF(maioInvest!$I$2:$I$20,G26)+COUNTIF(junhoInvest!$I$2:$I$12,G26)+COUNTIF(julhoInvest!$I$2:$I$13,G26)+COUNTIF(agostoInvest!$I$2:$I$16,G26)+COUNTIF(setembroInvest!$I$2:$I$20,G26)+COUNTIF(outubroInvest!$I$2:$I$27,G26)+COUNTIF(novembroInvest!$I$2:$I$10,G26)+COUNTIF(dezembroInvest!$I$2:$I$13,G26)</f>
        <v>0</v>
      </c>
      <c r="G26" s="82"/>
      <c r="H26" s="64">
        <f>SUMIFS(fevereiroInvest!$G$2:$G$13,fevereiroInvest!$I$2:$I$13,G26)+SUMIFS(fevereiroInvest!$G$2:$G$20,fevereiroInvest!$I$2:$I$20,G26)+SUMIFS(abrilInvest!$G$2:$G$21,abrilInvest!$I$2:$I$21,G26)+SUMIFS(maioInvest!$G$2:$G$20,maioInvest!$I$2:$I$20,G26)+SUMIFS(junhoInvest!$G$2:$G$12,junhoInvest!$I$2:$I$12,G26)+SUMIFS(julhoInvest!$G$2:$G$13,julhoInvest!$I$2:$I$13,G26)+SUMIFS(agostoInvest!$G$2:$G$16,agostoInvest!$I$2:$I$16,G26)+SUMIFS(setembroInvest!$G$2:$G$20,setembroInvest!$I$2:$I$20,G26)+SUMIFS(outubroInvest!$G$2:$G$27,outubroInvest!$I$2:$I$27,G26)+SUMIFS(novembroInvest!$G$2:$G$10,novembroInvest!$I$2:$I$10,G26)+SUMIFS(dezembroInvest!$G$2:$G$13,dezembroInvest!$I$2:$I$13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2">
        <f>COUNTIF(fevereiroInvest!$I$2:$I$13,G27)+COUNTIF(marcoInvest!$I$2:$I$18,G27)+COUNTIF(abrilInvest!$I$2:$I$21,G27)+COUNTIF(maioInvest!$I$2:$I$20,G27)+COUNTIF(junhoInvest!$I$2:$I$12,G27)+COUNTIF(julhoInvest!$I$2:$I$13,G27)+COUNTIF(agostoInvest!$I$2:$I$16,G27)+COUNTIF(setembroInvest!$I$2:$I$20,G27)+COUNTIF(outubroInvest!$I$2:$I$27,G27)+COUNTIF(novembroInvest!$I$2:$I$10,G27)+COUNTIF(dezembroInvest!$I$2:$I$13,G27)</f>
        <v>0</v>
      </c>
      <c r="G27" s="65" t="s">
        <v>88</v>
      </c>
      <c r="H27" s="64">
        <f>SUMIFS(fevereiroInvest!$G$2:$G$13,fevereiroInvest!$I$2:$I$13,G27)+SUMIFS(fevereiroInvest!$G$2:$G$20,fevereiroInvest!$I$2:$I$20,G27)+SUMIFS(abrilInvest!$G$2:$G$21,abrilInvest!$I$2:$I$21,G27)+SUMIFS(maioInvest!$G$2:$G$20,maioInvest!$I$2:$I$20,G27)+SUMIFS(junhoInvest!$G$2:$G$12,junhoInvest!$I$2:$I$12,G27)+SUMIFS(julhoInvest!$G$2:$G$13,julhoInvest!$I$2:$I$13,G27)+SUMIFS(agostoInvest!$G$2:$G$16,agostoInvest!$I$2:$I$16,G27)+SUMIFS(setembroInvest!$G$2:$G$20,setembroInvest!$I$2:$I$20,G27)+SUMIFS(outubroInvest!$G$2:$G$27,outubroInvest!$I$2:$I$27,G27)+SUMIFS(novembroInvest!$G$2:$G$10,novembroInvest!$I$2:$I$10,G27)+SUMIFS(dezembroInvest!$G$2:$G$13,dezembroInvest!$I$2:$I$13,G27)</f>
        <v>0</v>
      </c>
      <c r="I27" s="61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2">
        <f>COUNTIF(fevereiroInvest!$I$2:$I$13,G28)+COUNTIF(marcoInvest!$I$2:$I$18,G28)+COUNTIF(abrilInvest!$I$2:$I$21,G28)+COUNTIF(maioInvest!$I$2:$I$20,G28)+COUNTIF(junhoInvest!$I$2:$I$12,G28)+COUNTIF(julhoInvest!$I$2:$I$13,G28)+COUNTIF(agostoInvest!$I$2:$I$16,G28)+COUNTIF(setembroInvest!$I$2:$I$20,G28)+COUNTIF(outubroInvest!$I$2:$I$27,G28)+COUNTIF(novembroInvest!$I$2:$I$10,G28)+COUNTIF(dezembroInvest!$I$2:$I$13,G28)</f>
        <v>0</v>
      </c>
      <c r="G28" s="6"/>
      <c r="H28" s="64">
        <f>SUMIFS(fevereiroInvest!$G$2:$G$13,fevereiroInvest!$I$2:$I$13,G28)+SUMIFS(fevereiroInvest!$G$2:$G$20,fevereiroInvest!$I$2:$I$20,G28)+SUMIFS(abrilInvest!$G$2:$G$21,abrilInvest!$I$2:$I$21,G28)+SUMIFS(maioInvest!$G$2:$G$20,maioInvest!$I$2:$I$20,G28)+SUMIFS(junhoInvest!$G$2:$G$12,junhoInvest!$I$2:$I$12,G28)+SUMIFS(julhoInvest!$G$2:$G$13,julhoInvest!$I$2:$I$13,G28)+SUMIFS(agostoInvest!$G$2:$G$16,agostoInvest!$I$2:$I$16,G28)+SUMIFS(setembroInvest!$G$2:$G$20,setembroInvest!$I$2:$I$20,G28)+SUMIFS(outubroInvest!$G$2:$G$27,outubroInvest!$I$2:$I$27,G28)+SUMIFS(novembroInvest!$G$2:$G$10,novembroInvest!$I$2:$I$10,G28)+SUMIFS(dezembroInvest!$G$2:$G$13,dezembroInvest!$I$2:$I$13,G28)</f>
        <v>0</v>
      </c>
      <c r="I28" s="61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161</v>
      </c>
      <c r="G29" s="6"/>
      <c r="H29" s="6"/>
      <c r="I29" s="6">
        <f>SUM(I5:I28)</f>
        <v>68.284000000000006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278" priority="23" operator="greaterThan">
      <formula>0</formula>
    </cfRule>
    <cfRule type="cellIs" dxfId="277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0" zoomScale="80" zoomScaleNormal="80" workbookViewId="0">
      <selection activeCell="K58" sqref="K58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150</v>
      </c>
      <c r="M2" s="6" t="s">
        <v>94</v>
      </c>
    </row>
    <row r="3" spans="1:13" x14ac:dyDescent="0.25">
      <c r="A3" s="5">
        <v>44682</v>
      </c>
      <c r="B3" s="6" t="s">
        <v>490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155</v>
      </c>
      <c r="M3" s="6" t="s">
        <v>260</v>
      </c>
    </row>
    <row r="4" spans="1:13" x14ac:dyDescent="0.25">
      <c r="A4" s="5">
        <v>44682</v>
      </c>
      <c r="B4" s="6" t="s">
        <v>491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155</v>
      </c>
      <c r="M4" s="6" t="s">
        <v>94</v>
      </c>
    </row>
    <row r="5" spans="1:13" x14ac:dyDescent="0.25">
      <c r="A5" s="5">
        <v>44683</v>
      </c>
      <c r="B5" s="6" t="s">
        <v>492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140</v>
      </c>
      <c r="M5" s="6" t="s">
        <v>35</v>
      </c>
    </row>
    <row r="6" spans="1:13" x14ac:dyDescent="0.25">
      <c r="A6" s="5">
        <v>44683</v>
      </c>
      <c r="B6" s="6" t="s">
        <v>493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29" t="s">
        <v>49</v>
      </c>
    </row>
    <row r="7" spans="1:13" x14ac:dyDescent="0.25">
      <c r="A7" s="5">
        <v>44683</v>
      </c>
      <c r="B7" s="6" t="s">
        <v>494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151</v>
      </c>
      <c r="M7" s="6" t="s">
        <v>164</v>
      </c>
    </row>
    <row r="8" spans="1:13" x14ac:dyDescent="0.25">
      <c r="A8" s="5">
        <v>44683</v>
      </c>
      <c r="B8" s="6" t="s">
        <v>495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29" t="s">
        <v>49</v>
      </c>
    </row>
    <row r="9" spans="1:13" x14ac:dyDescent="0.25">
      <c r="A9" s="5">
        <v>44683</v>
      </c>
      <c r="B9" s="6" t="s">
        <v>496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148</v>
      </c>
      <c r="M9" s="6" t="s">
        <v>35</v>
      </c>
    </row>
    <row r="10" spans="1:13" x14ac:dyDescent="0.25">
      <c r="A10" s="5">
        <v>44683</v>
      </c>
      <c r="B10" s="6" t="s">
        <v>497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49</v>
      </c>
    </row>
    <row r="11" spans="1:13" x14ac:dyDescent="0.25">
      <c r="A11" s="5">
        <v>44685</v>
      </c>
      <c r="B11" s="6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142</v>
      </c>
      <c r="M11" s="6" t="s">
        <v>14</v>
      </c>
    </row>
    <row r="12" spans="1:13" x14ac:dyDescent="0.25">
      <c r="A12" s="5">
        <v>44688</v>
      </c>
      <c r="B12" s="6" t="s">
        <v>499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140</v>
      </c>
      <c r="M12" s="6" t="s">
        <v>72</v>
      </c>
    </row>
    <row r="13" spans="1:13" x14ac:dyDescent="0.25">
      <c r="A13" s="5">
        <v>44688</v>
      </c>
      <c r="B13" s="6" t="s">
        <v>500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481</v>
      </c>
      <c r="M13" s="6" t="s">
        <v>96</v>
      </c>
    </row>
    <row r="14" spans="1:13" x14ac:dyDescent="0.25">
      <c r="A14" s="5">
        <v>44688</v>
      </c>
      <c r="B14" s="6" t="s">
        <v>501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143</v>
      </c>
      <c r="M14" s="6" t="s">
        <v>164</v>
      </c>
    </row>
    <row r="15" spans="1:13" x14ac:dyDescent="0.25">
      <c r="A15" s="5">
        <v>44688</v>
      </c>
      <c r="B15" s="6" t="s">
        <v>502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139</v>
      </c>
      <c r="M15" s="6" t="s">
        <v>96</v>
      </c>
    </row>
    <row r="16" spans="1:13" x14ac:dyDescent="0.25">
      <c r="A16" s="5">
        <v>44688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151</v>
      </c>
      <c r="M16" s="6" t="s">
        <v>46</v>
      </c>
    </row>
    <row r="17" spans="1:13" x14ac:dyDescent="0.25">
      <c r="A17" s="5">
        <v>44688</v>
      </c>
      <c r="B17" s="6" t="s">
        <v>504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139</v>
      </c>
      <c r="M17" s="6" t="s">
        <v>260</v>
      </c>
    </row>
    <row r="18" spans="1:13" x14ac:dyDescent="0.25">
      <c r="A18" s="5">
        <v>44688</v>
      </c>
      <c r="B18" s="6" t="s">
        <v>505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156</v>
      </c>
      <c r="M18" s="6" t="s">
        <v>96</v>
      </c>
    </row>
    <row r="19" spans="1:13" x14ac:dyDescent="0.25">
      <c r="A19" s="5">
        <v>44688</v>
      </c>
      <c r="B19" s="6" t="s">
        <v>506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147</v>
      </c>
      <c r="M19" s="6" t="s">
        <v>46</v>
      </c>
    </row>
    <row r="20" spans="1:13" x14ac:dyDescent="0.25">
      <c r="A20" s="5">
        <v>44688</v>
      </c>
      <c r="B20" s="6" t="s">
        <v>507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155</v>
      </c>
      <c r="M20" s="6" t="s">
        <v>72</v>
      </c>
    </row>
    <row r="21" spans="1:13" x14ac:dyDescent="0.25">
      <c r="A21" s="5">
        <v>44688</v>
      </c>
      <c r="B21" s="6" t="s">
        <v>508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148</v>
      </c>
      <c r="M21" s="6" t="s">
        <v>31</v>
      </c>
    </row>
    <row r="22" spans="1:13" x14ac:dyDescent="0.25">
      <c r="A22" s="5">
        <v>44688</v>
      </c>
      <c r="B22" s="6" t="s">
        <v>509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144</v>
      </c>
      <c r="M22" s="6" t="s">
        <v>96</v>
      </c>
    </row>
    <row r="23" spans="1:13" x14ac:dyDescent="0.25">
      <c r="A23" s="5">
        <v>44689</v>
      </c>
      <c r="B23" s="6" t="s">
        <v>510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145</v>
      </c>
      <c r="M23" s="6" t="s">
        <v>511</v>
      </c>
    </row>
    <row r="24" spans="1:13" x14ac:dyDescent="0.25">
      <c r="A24" s="5">
        <v>44689</v>
      </c>
      <c r="B24" s="6" t="s">
        <v>512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145</v>
      </c>
      <c r="M24" s="6" t="s">
        <v>83</v>
      </c>
    </row>
    <row r="25" spans="1:13" x14ac:dyDescent="0.25">
      <c r="A25" s="5">
        <v>44689</v>
      </c>
      <c r="B25" s="6" t="s">
        <v>513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146</v>
      </c>
      <c r="M25" s="6" t="s">
        <v>164</v>
      </c>
    </row>
    <row r="26" spans="1:13" x14ac:dyDescent="0.25">
      <c r="A26" s="5">
        <v>44689</v>
      </c>
      <c r="B26" s="6" t="s">
        <v>514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86</v>
      </c>
    </row>
    <row r="27" spans="1:13" x14ac:dyDescent="0.25">
      <c r="A27" s="5">
        <v>44689</v>
      </c>
      <c r="B27" s="6" t="s">
        <v>515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146</v>
      </c>
      <c r="M27" s="6" t="s">
        <v>14</v>
      </c>
    </row>
    <row r="28" spans="1:13" x14ac:dyDescent="0.25">
      <c r="A28" s="5">
        <v>44689</v>
      </c>
      <c r="B28" s="6" t="s">
        <v>516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140</v>
      </c>
      <c r="M28" s="6" t="s">
        <v>14</v>
      </c>
    </row>
    <row r="29" spans="1:13" x14ac:dyDescent="0.25">
      <c r="A29" s="5">
        <v>44689</v>
      </c>
      <c r="B29" s="6" t="s">
        <v>517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145</v>
      </c>
      <c r="M29" s="6" t="s">
        <v>121</v>
      </c>
    </row>
    <row r="30" spans="1:13" x14ac:dyDescent="0.25">
      <c r="A30" s="5">
        <v>44690</v>
      </c>
      <c r="B30" s="6" t="s">
        <v>518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151</v>
      </c>
      <c r="M30" s="6" t="s">
        <v>35</v>
      </c>
    </row>
    <row r="31" spans="1:13" x14ac:dyDescent="0.25">
      <c r="A31" s="5">
        <v>44696</v>
      </c>
      <c r="B31" s="6" t="s">
        <v>519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146</v>
      </c>
      <c r="M31" s="6" t="s">
        <v>94</v>
      </c>
    </row>
    <row r="32" spans="1:13" x14ac:dyDescent="0.25">
      <c r="A32" s="5">
        <v>44696</v>
      </c>
      <c r="B32" s="6" t="s">
        <v>520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151</v>
      </c>
      <c r="M32" s="6" t="s">
        <v>72</v>
      </c>
    </row>
    <row r="33" spans="1:13" x14ac:dyDescent="0.25">
      <c r="A33" s="5">
        <v>44696</v>
      </c>
      <c r="B33" s="6" t="s">
        <v>521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154</v>
      </c>
      <c r="M33" s="6" t="s">
        <v>511</v>
      </c>
    </row>
    <row r="34" spans="1:13" x14ac:dyDescent="0.25">
      <c r="A34" s="5">
        <v>44696</v>
      </c>
      <c r="B34" s="6" t="s">
        <v>522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86</v>
      </c>
    </row>
    <row r="35" spans="1:13" x14ac:dyDescent="0.25">
      <c r="A35" s="5">
        <v>44696</v>
      </c>
      <c r="B35" s="6" t="s">
        <v>523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146</v>
      </c>
      <c r="M35" s="6" t="s">
        <v>94</v>
      </c>
    </row>
    <row r="36" spans="1:13" x14ac:dyDescent="0.25">
      <c r="A36" s="5">
        <v>44696</v>
      </c>
      <c r="B36" s="6" t="s">
        <v>524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151</v>
      </c>
      <c r="M36" s="6" t="s">
        <v>72</v>
      </c>
    </row>
    <row r="37" spans="1:13" x14ac:dyDescent="0.25">
      <c r="A37" s="5">
        <v>44700</v>
      </c>
      <c r="B37" s="6" t="s">
        <v>525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155</v>
      </c>
      <c r="M37" s="6" t="s">
        <v>511</v>
      </c>
    </row>
    <row r="38" spans="1:13" x14ac:dyDescent="0.25">
      <c r="A38" s="5">
        <v>44700</v>
      </c>
      <c r="B38" s="6" t="s">
        <v>526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146</v>
      </c>
      <c r="M38" s="6" t="s">
        <v>94</v>
      </c>
    </row>
    <row r="39" spans="1:13" x14ac:dyDescent="0.25">
      <c r="A39" s="5">
        <v>44701</v>
      </c>
      <c r="B39" s="6" t="s">
        <v>527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528</v>
      </c>
    </row>
    <row r="40" spans="1:13" x14ac:dyDescent="0.25">
      <c r="A40" s="5">
        <v>44701</v>
      </c>
      <c r="B40" s="6" t="s">
        <v>529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144</v>
      </c>
      <c r="M40" s="6" t="s">
        <v>80</v>
      </c>
    </row>
    <row r="41" spans="1:13" x14ac:dyDescent="0.25">
      <c r="A41" s="5">
        <v>44702</v>
      </c>
      <c r="B41" s="6" t="s">
        <v>530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152</v>
      </c>
      <c r="M41" s="6" t="s">
        <v>83</v>
      </c>
    </row>
    <row r="42" spans="1:13" x14ac:dyDescent="0.25">
      <c r="A42" s="5">
        <v>44702</v>
      </c>
      <c r="B42" s="6" t="s">
        <v>531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148</v>
      </c>
      <c r="M42" s="6" t="s">
        <v>14</v>
      </c>
    </row>
    <row r="43" spans="1:13" x14ac:dyDescent="0.25">
      <c r="A43" s="5">
        <v>44702</v>
      </c>
      <c r="B43" s="6" t="s">
        <v>532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146</v>
      </c>
      <c r="M43" s="6" t="s">
        <v>14</v>
      </c>
    </row>
    <row r="44" spans="1:13" x14ac:dyDescent="0.25">
      <c r="A44" s="5">
        <v>44702</v>
      </c>
      <c r="B44" s="6" t="s">
        <v>533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152</v>
      </c>
      <c r="M44" s="6" t="s">
        <v>14</v>
      </c>
    </row>
    <row r="45" spans="1:13" x14ac:dyDescent="0.25">
      <c r="A45" s="5">
        <v>44702</v>
      </c>
      <c r="B45" s="6" t="s">
        <v>534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154</v>
      </c>
      <c r="M45" s="6" t="s">
        <v>418</v>
      </c>
    </row>
    <row r="46" spans="1:13" x14ac:dyDescent="0.25">
      <c r="A46" s="5">
        <v>44702</v>
      </c>
      <c r="B46" s="6" t="s">
        <v>535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150</v>
      </c>
      <c r="M46" s="6" t="s">
        <v>536</v>
      </c>
    </row>
    <row r="47" spans="1:13" x14ac:dyDescent="0.25">
      <c r="A47" s="5">
        <v>44703</v>
      </c>
      <c r="B47" s="6" t="s">
        <v>537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148</v>
      </c>
      <c r="M47" s="6" t="s">
        <v>418</v>
      </c>
    </row>
    <row r="48" spans="1:13" x14ac:dyDescent="0.25">
      <c r="A48" s="5">
        <v>44707</v>
      </c>
      <c r="B48" s="6" t="s">
        <v>538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153</v>
      </c>
      <c r="M48" s="6" t="s">
        <v>14</v>
      </c>
    </row>
    <row r="49" spans="1:13" x14ac:dyDescent="0.25">
      <c r="A49" s="5">
        <v>44709</v>
      </c>
      <c r="B49" s="6" t="s">
        <v>539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139</v>
      </c>
      <c r="M49" s="6" t="s">
        <v>35</v>
      </c>
    </row>
    <row r="50" spans="1:13" x14ac:dyDescent="0.25">
      <c r="A50" s="5">
        <v>44710</v>
      </c>
      <c r="B50" s="6" t="s">
        <v>540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142</v>
      </c>
      <c r="M50" s="6" t="s">
        <v>14</v>
      </c>
    </row>
    <row r="51" spans="1:13" x14ac:dyDescent="0.25">
      <c r="A51" s="5">
        <v>44711</v>
      </c>
      <c r="B51" s="6" t="s">
        <v>541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145</v>
      </c>
      <c r="M51" s="6" t="s">
        <v>35</v>
      </c>
    </row>
  </sheetData>
  <conditionalFormatting sqref="J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3" sqref="C3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44682</v>
      </c>
      <c r="B2" s="48" t="s">
        <v>489</v>
      </c>
      <c r="C2" s="71">
        <v>1.93</v>
      </c>
      <c r="D2" s="71" t="s">
        <v>11</v>
      </c>
      <c r="E2" s="73" t="s">
        <v>488</v>
      </c>
      <c r="F2" s="72">
        <v>0</v>
      </c>
      <c r="G2" s="72">
        <f t="shared" ref="G2:G19" si="0">F2-D$34</f>
        <v>-2800</v>
      </c>
      <c r="H2" s="48" t="s">
        <v>150</v>
      </c>
      <c r="I2" s="48" t="s">
        <v>94</v>
      </c>
    </row>
    <row r="3" spans="1:9" ht="15.75" x14ac:dyDescent="0.25">
      <c r="A3" s="47">
        <v>44683</v>
      </c>
      <c r="B3" s="48" t="s">
        <v>492</v>
      </c>
      <c r="C3" s="71">
        <v>1.67</v>
      </c>
      <c r="D3" s="71" t="s">
        <v>11</v>
      </c>
      <c r="E3" s="76" t="s">
        <v>488</v>
      </c>
      <c r="F3" s="72">
        <f>C3*D$34</f>
        <v>4676</v>
      </c>
      <c r="G3" s="72">
        <f t="shared" si="0"/>
        <v>1876</v>
      </c>
      <c r="H3" s="48" t="s">
        <v>140</v>
      </c>
      <c r="I3" s="48" t="s">
        <v>35</v>
      </c>
    </row>
    <row r="4" spans="1:9" ht="15.75" x14ac:dyDescent="0.25">
      <c r="A4" s="47">
        <v>44683</v>
      </c>
      <c r="B4" s="48" t="s">
        <v>496</v>
      </c>
      <c r="C4" s="71">
        <v>1.59</v>
      </c>
      <c r="D4" s="71" t="s">
        <v>11</v>
      </c>
      <c r="E4" s="76" t="s">
        <v>488</v>
      </c>
      <c r="F4" s="72">
        <f>C4*D$34</f>
        <v>4452</v>
      </c>
      <c r="G4" s="72">
        <f t="shared" si="0"/>
        <v>1652</v>
      </c>
      <c r="H4" s="48" t="s">
        <v>148</v>
      </c>
      <c r="I4" s="48" t="s">
        <v>35</v>
      </c>
    </row>
    <row r="5" spans="1:9" ht="15.75" x14ac:dyDescent="0.25">
      <c r="A5" s="47">
        <v>44685</v>
      </c>
      <c r="B5" s="48" t="s">
        <v>498</v>
      </c>
      <c r="C5" s="71">
        <v>1.88</v>
      </c>
      <c r="D5" s="71" t="s">
        <v>11</v>
      </c>
      <c r="E5" s="76" t="s">
        <v>488</v>
      </c>
      <c r="F5" s="72">
        <f>C5*D$34</f>
        <v>5264</v>
      </c>
      <c r="G5" s="72">
        <f t="shared" si="0"/>
        <v>2464</v>
      </c>
      <c r="H5" s="48" t="s">
        <v>142</v>
      </c>
      <c r="I5" s="48" t="s">
        <v>14</v>
      </c>
    </row>
    <row r="6" spans="1:9" ht="15.75" x14ac:dyDescent="0.25">
      <c r="A6" s="47">
        <v>44688</v>
      </c>
      <c r="B6" s="48" t="s">
        <v>499</v>
      </c>
      <c r="C6" s="71">
        <v>1.68</v>
      </c>
      <c r="D6" s="71" t="s">
        <v>11</v>
      </c>
      <c r="E6" s="76" t="s">
        <v>488</v>
      </c>
      <c r="F6" s="72">
        <f>C6*D$34</f>
        <v>4704</v>
      </c>
      <c r="G6" s="72">
        <f t="shared" si="0"/>
        <v>1904</v>
      </c>
      <c r="H6" s="48" t="s">
        <v>140</v>
      </c>
      <c r="I6" s="48" t="s">
        <v>72</v>
      </c>
    </row>
    <row r="7" spans="1:9" ht="15.75" x14ac:dyDescent="0.25">
      <c r="A7" s="47">
        <v>44688</v>
      </c>
      <c r="B7" s="48" t="s">
        <v>507</v>
      </c>
      <c r="C7" s="71">
        <v>1.5</v>
      </c>
      <c r="D7" s="71" t="s">
        <v>11</v>
      </c>
      <c r="E7" s="76" t="s">
        <v>487</v>
      </c>
      <c r="F7" s="72">
        <f>C7*D$34</f>
        <v>4200</v>
      </c>
      <c r="G7" s="72">
        <f t="shared" si="0"/>
        <v>1400</v>
      </c>
      <c r="H7" s="48" t="s">
        <v>155</v>
      </c>
      <c r="I7" s="48" t="s">
        <v>72</v>
      </c>
    </row>
    <row r="8" spans="1:9" ht="15.75" x14ac:dyDescent="0.25">
      <c r="A8" s="47">
        <v>44689</v>
      </c>
      <c r="B8" s="48" t="s">
        <v>515</v>
      </c>
      <c r="C8" s="48">
        <v>1.8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48" t="s">
        <v>146</v>
      </c>
      <c r="I8" s="48" t="s">
        <v>14</v>
      </c>
    </row>
    <row r="9" spans="1:9" ht="15.75" x14ac:dyDescent="0.25">
      <c r="A9" s="47">
        <v>44689</v>
      </c>
      <c r="B9" s="48" t="s">
        <v>516</v>
      </c>
      <c r="C9" s="48">
        <v>1.78</v>
      </c>
      <c r="D9" s="71" t="s">
        <v>11</v>
      </c>
      <c r="E9" s="76" t="s">
        <v>488</v>
      </c>
      <c r="F9" s="72">
        <f>C9*D$34</f>
        <v>4984</v>
      </c>
      <c r="G9" s="72">
        <f t="shared" si="0"/>
        <v>2184</v>
      </c>
      <c r="H9" s="48" t="s">
        <v>140</v>
      </c>
      <c r="I9" s="48" t="s">
        <v>14</v>
      </c>
    </row>
    <row r="10" spans="1:9" ht="15.75" x14ac:dyDescent="0.25">
      <c r="A10" s="47">
        <v>44690</v>
      </c>
      <c r="B10" s="48" t="s">
        <v>518</v>
      </c>
      <c r="C10" s="71">
        <v>1.63</v>
      </c>
      <c r="D10" s="71" t="s">
        <v>11</v>
      </c>
      <c r="E10" s="76" t="s">
        <v>488</v>
      </c>
      <c r="F10" s="72">
        <f>C10*D$34</f>
        <v>4564</v>
      </c>
      <c r="G10" s="72">
        <f t="shared" si="0"/>
        <v>1764</v>
      </c>
      <c r="H10" s="48" t="s">
        <v>151</v>
      </c>
      <c r="I10" s="48" t="s">
        <v>35</v>
      </c>
    </row>
    <row r="11" spans="1:9" ht="15.75" x14ac:dyDescent="0.25">
      <c r="A11" s="47">
        <v>44696</v>
      </c>
      <c r="B11" s="48" t="s">
        <v>519</v>
      </c>
      <c r="C11" s="48">
        <v>1.89</v>
      </c>
      <c r="D11" s="71" t="s">
        <v>11</v>
      </c>
      <c r="E11" s="73" t="s">
        <v>488</v>
      </c>
      <c r="F11" s="72">
        <v>0</v>
      </c>
      <c r="G11" s="72">
        <f t="shared" si="0"/>
        <v>-2800</v>
      </c>
      <c r="H11" s="48" t="s">
        <v>146</v>
      </c>
      <c r="I11" s="48" t="s">
        <v>94</v>
      </c>
    </row>
    <row r="12" spans="1:9" ht="15.75" x14ac:dyDescent="0.25">
      <c r="A12" s="47">
        <v>44696</v>
      </c>
      <c r="B12" s="48" t="s">
        <v>520</v>
      </c>
      <c r="C12" s="48">
        <v>1.91</v>
      </c>
      <c r="D12" s="71" t="s">
        <v>11</v>
      </c>
      <c r="E12" s="76" t="s">
        <v>488</v>
      </c>
      <c r="F12" s="72">
        <f>C12*D$34</f>
        <v>5348</v>
      </c>
      <c r="G12" s="72">
        <f t="shared" si="0"/>
        <v>2548</v>
      </c>
      <c r="H12" s="48" t="s">
        <v>151</v>
      </c>
      <c r="I12" s="48" t="s">
        <v>72</v>
      </c>
    </row>
    <row r="13" spans="1:9" ht="15.75" x14ac:dyDescent="0.25">
      <c r="A13" s="47">
        <v>44696</v>
      </c>
      <c r="B13" s="48" t="s">
        <v>524</v>
      </c>
      <c r="C13" s="71">
        <v>1.59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48" t="s">
        <v>151</v>
      </c>
      <c r="I13" s="48" t="s">
        <v>72</v>
      </c>
    </row>
    <row r="14" spans="1:9" ht="15.75" x14ac:dyDescent="0.25">
      <c r="A14" s="47">
        <v>44702</v>
      </c>
      <c r="B14" s="48" t="s">
        <v>531</v>
      </c>
      <c r="C14" s="71">
        <v>1.67</v>
      </c>
      <c r="D14" s="71" t="s">
        <v>11</v>
      </c>
      <c r="E14" s="76" t="s">
        <v>488</v>
      </c>
      <c r="F14" s="72">
        <f>C14*D$34</f>
        <v>4676</v>
      </c>
      <c r="G14" s="72">
        <f t="shared" si="0"/>
        <v>1876</v>
      </c>
      <c r="H14" s="48" t="s">
        <v>148</v>
      </c>
      <c r="I14" s="48" t="s">
        <v>14</v>
      </c>
    </row>
    <row r="15" spans="1:9" ht="15.75" x14ac:dyDescent="0.25">
      <c r="A15" s="47">
        <v>44702</v>
      </c>
      <c r="B15" s="48" t="s">
        <v>533</v>
      </c>
      <c r="C15" s="71">
        <v>1.69</v>
      </c>
      <c r="D15" s="71" t="s">
        <v>11</v>
      </c>
      <c r="E15" s="76" t="s">
        <v>487</v>
      </c>
      <c r="F15" s="72">
        <f>C15*D$34</f>
        <v>4732</v>
      </c>
      <c r="G15" s="72">
        <f t="shared" si="0"/>
        <v>1932</v>
      </c>
      <c r="H15" s="48" t="s">
        <v>152</v>
      </c>
      <c r="I15" s="48" t="s">
        <v>14</v>
      </c>
    </row>
    <row r="16" spans="1:9" ht="15.75" x14ac:dyDescent="0.25">
      <c r="A16" s="47">
        <v>44707</v>
      </c>
      <c r="B16" s="48" t="s">
        <v>538</v>
      </c>
      <c r="C16" s="71">
        <v>1.76</v>
      </c>
      <c r="D16" s="71" t="s">
        <v>11</v>
      </c>
      <c r="E16" s="73" t="s">
        <v>488</v>
      </c>
      <c r="F16" s="72">
        <v>0</v>
      </c>
      <c r="G16" s="72">
        <f t="shared" si="0"/>
        <v>-2800</v>
      </c>
      <c r="H16" s="48" t="s">
        <v>153</v>
      </c>
      <c r="I16" s="48" t="s">
        <v>14</v>
      </c>
    </row>
    <row r="17" spans="1:9" ht="15.75" x14ac:dyDescent="0.25">
      <c r="A17" s="47">
        <v>44709</v>
      </c>
      <c r="B17" s="48" t="s">
        <v>539</v>
      </c>
      <c r="C17" s="71">
        <v>1.67</v>
      </c>
      <c r="D17" s="71" t="s">
        <v>11</v>
      </c>
      <c r="E17" s="76" t="s">
        <v>488</v>
      </c>
      <c r="F17" s="72">
        <f>C17*D$34</f>
        <v>4676</v>
      </c>
      <c r="G17" s="72">
        <f t="shared" si="0"/>
        <v>1876</v>
      </c>
      <c r="H17" s="48" t="s">
        <v>139</v>
      </c>
      <c r="I17" s="48" t="s">
        <v>35</v>
      </c>
    </row>
    <row r="18" spans="1:9" ht="15.75" x14ac:dyDescent="0.25">
      <c r="A18" s="47">
        <v>44710</v>
      </c>
      <c r="B18" s="48" t="s">
        <v>540</v>
      </c>
      <c r="C18" s="71">
        <v>1.65</v>
      </c>
      <c r="D18" s="71" t="s">
        <v>11</v>
      </c>
      <c r="E18" s="76" t="s">
        <v>488</v>
      </c>
      <c r="F18" s="72">
        <f>C18*D$34</f>
        <v>4620</v>
      </c>
      <c r="G18" s="72">
        <f t="shared" si="0"/>
        <v>1820</v>
      </c>
      <c r="H18" s="48" t="s">
        <v>142</v>
      </c>
      <c r="I18" s="48" t="s">
        <v>14</v>
      </c>
    </row>
    <row r="19" spans="1:9" ht="15.75" x14ac:dyDescent="0.25">
      <c r="A19" s="47">
        <v>44711</v>
      </c>
      <c r="B19" s="48" t="s">
        <v>541</v>
      </c>
      <c r="C19" s="71">
        <v>1.78</v>
      </c>
      <c r="D19" s="71" t="s">
        <v>11</v>
      </c>
      <c r="E19" s="73" t="s">
        <v>488</v>
      </c>
      <c r="F19" s="72">
        <v>0</v>
      </c>
      <c r="G19" s="72">
        <f t="shared" si="0"/>
        <v>-2800</v>
      </c>
      <c r="H19" s="48" t="s">
        <v>145</v>
      </c>
      <c r="I19" s="48" t="s">
        <v>35</v>
      </c>
    </row>
    <row r="20" spans="1:9" x14ac:dyDescent="0.25">
      <c r="A20" s="5"/>
      <c r="B20" s="6"/>
      <c r="D20" s="12"/>
      <c r="E20" s="69"/>
      <c r="F20" s="13"/>
      <c r="G20" s="13"/>
      <c r="H20" s="13"/>
      <c r="I20" s="6"/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6"/>
      <c r="E22" s="69"/>
      <c r="F22" s="19"/>
      <c r="G22" s="19"/>
      <c r="H22" s="19"/>
      <c r="I22" s="6"/>
    </row>
    <row r="23" spans="1:9" ht="15.75" x14ac:dyDescent="0.25">
      <c r="A23" s="6"/>
      <c r="B23" s="6" t="s">
        <v>166</v>
      </c>
      <c r="C23" s="33"/>
      <c r="D23" s="15">
        <f>COUNT(C2:C20)</f>
        <v>18</v>
      </c>
      <c r="E23" s="51"/>
      <c r="F23" s="34"/>
      <c r="G23" s="12"/>
      <c r="H23" s="12"/>
    </row>
    <row r="24" spans="1:9" x14ac:dyDescent="0.25">
      <c r="A24" s="6"/>
      <c r="B24" s="6" t="s">
        <v>167</v>
      </c>
      <c r="C24" s="6"/>
      <c r="D24" s="16">
        <f>COUNTIF(G2:G20,"&lt;0")</f>
        <v>6</v>
      </c>
      <c r="E24" s="52"/>
      <c r="F24" s="36"/>
      <c r="G24" s="37"/>
      <c r="H24" s="37"/>
    </row>
    <row r="25" spans="1:9" x14ac:dyDescent="0.25">
      <c r="A25" s="6"/>
      <c r="B25" s="6" t="s">
        <v>168</v>
      </c>
      <c r="C25" s="6"/>
      <c r="D25" s="17">
        <f>D23-D24</f>
        <v>12</v>
      </c>
      <c r="E25" s="52"/>
      <c r="F25" s="36"/>
      <c r="G25" s="37"/>
      <c r="H25" s="37"/>
    </row>
    <row r="26" spans="1:9" x14ac:dyDescent="0.25">
      <c r="A26" s="6"/>
      <c r="B26" s="6" t="s">
        <v>169</v>
      </c>
      <c r="C26" s="6"/>
      <c r="D26" s="6">
        <f>D25/D23*100</f>
        <v>66.666666666666657</v>
      </c>
      <c r="E26" s="52"/>
      <c r="F26" s="36"/>
      <c r="G26" s="37"/>
      <c r="H26" s="37"/>
    </row>
    <row r="27" spans="1:9" x14ac:dyDescent="0.25">
      <c r="A27" s="6"/>
      <c r="B27" s="6" t="s">
        <v>170</v>
      </c>
      <c r="C27" s="6"/>
      <c r="D27" s="6">
        <f>1/D28*100</f>
        <v>57.933698101062106</v>
      </c>
      <c r="E27" s="52"/>
      <c r="F27" s="36"/>
      <c r="G27" s="37"/>
      <c r="H27" s="37"/>
    </row>
    <row r="28" spans="1:9" x14ac:dyDescent="0.25">
      <c r="A28" s="6"/>
      <c r="B28" s="6" t="s">
        <v>171</v>
      </c>
      <c r="C28" s="6"/>
      <c r="D28" s="6">
        <f>SUM(C2:C20)/D23</f>
        <v>1.7261111111111116</v>
      </c>
      <c r="E28" s="52"/>
      <c r="F28" s="36"/>
      <c r="G28" s="37"/>
      <c r="H28" s="37"/>
    </row>
    <row r="29" spans="1:9" x14ac:dyDescent="0.25">
      <c r="A29" s="6"/>
      <c r="B29" s="6" t="s">
        <v>172</v>
      </c>
      <c r="C29" s="6"/>
      <c r="D29" s="17">
        <f>D26-D27</f>
        <v>8.7329685656045513</v>
      </c>
      <c r="E29" s="52"/>
      <c r="F29" s="36"/>
      <c r="G29" s="37"/>
      <c r="H29" s="37"/>
    </row>
    <row r="30" spans="1:9" x14ac:dyDescent="0.25">
      <c r="A30" s="6"/>
      <c r="B30" s="6" t="s">
        <v>173</v>
      </c>
      <c r="C30" s="6"/>
      <c r="D30" s="17">
        <f>D29/1</f>
        <v>8.7329685656045513</v>
      </c>
      <c r="E30" s="52"/>
      <c r="F30" s="36"/>
      <c r="G30" s="37"/>
      <c r="H30" s="37"/>
    </row>
    <row r="31" spans="1:9" ht="18.75" x14ac:dyDescent="0.3">
      <c r="A31" s="6"/>
      <c r="B31" s="38" t="s">
        <v>485</v>
      </c>
      <c r="C31" s="6"/>
      <c r="D31" s="39">
        <v>100000</v>
      </c>
      <c r="E31" s="52"/>
      <c r="F31" s="36"/>
      <c r="G31" s="37"/>
      <c r="H31" s="37"/>
    </row>
    <row r="32" spans="1:9" ht="18.75" x14ac:dyDescent="0.3">
      <c r="A32" s="6"/>
      <c r="B32" s="6" t="s">
        <v>486</v>
      </c>
      <c r="C32" s="6"/>
      <c r="D32" s="18">
        <v>100000</v>
      </c>
      <c r="E32" s="52"/>
      <c r="F32" s="36"/>
      <c r="G32" s="37"/>
      <c r="H32" s="37"/>
    </row>
    <row r="33" spans="1:8" x14ac:dyDescent="0.25">
      <c r="A33" s="6"/>
      <c r="B33" s="6" t="s">
        <v>175</v>
      </c>
      <c r="C33" s="6"/>
      <c r="D33" s="19">
        <f>D32/100</f>
        <v>1000</v>
      </c>
      <c r="E33" s="52"/>
      <c r="F33" s="36"/>
      <c r="G33" s="37"/>
      <c r="H33" s="37"/>
    </row>
    <row r="34" spans="1:8" x14ac:dyDescent="0.25">
      <c r="A34" s="6"/>
      <c r="B34" s="40" t="s">
        <v>764</v>
      </c>
      <c r="C34" s="6"/>
      <c r="D34" s="41">
        <f>D33*2.8</f>
        <v>2800</v>
      </c>
      <c r="E34" s="52"/>
      <c r="F34" s="36"/>
      <c r="G34" s="37"/>
      <c r="H34" s="37"/>
    </row>
    <row r="35" spans="1:8" x14ac:dyDescent="0.25">
      <c r="A35" s="6"/>
      <c r="B35" s="6" t="s">
        <v>176</v>
      </c>
      <c r="C35" s="6"/>
      <c r="D35" s="13">
        <f>SUM(G2:G20)</f>
        <v>6496</v>
      </c>
      <c r="E35" s="52"/>
      <c r="F35" s="36"/>
      <c r="G35" s="37"/>
      <c r="H35" s="37"/>
    </row>
    <row r="36" spans="1:8" x14ac:dyDescent="0.25">
      <c r="A36" s="6"/>
      <c r="B36" s="42" t="s">
        <v>177</v>
      </c>
      <c r="C36" s="6"/>
      <c r="D36" s="12">
        <f>D35/D31*100</f>
        <v>6.4960000000000004</v>
      </c>
      <c r="E36" s="52"/>
      <c r="F36" s="36"/>
      <c r="G36" s="37"/>
      <c r="H36" s="37"/>
    </row>
    <row r="37" spans="1:8" x14ac:dyDescent="0.25">
      <c r="E37" s="53"/>
    </row>
  </sheetData>
  <conditionalFormatting sqref="E24:E36">
    <cfRule type="cellIs" dxfId="72" priority="1" operator="greaterThan">
      <formula>0</formula>
    </cfRule>
    <cfRule type="cellIs" dxfId="71" priority="2" operator="lessThan">
      <formula>-240.63</formula>
    </cfRule>
    <cfRule type="cellIs" dxfId="70" priority="3" operator="greaterThan">
      <formula>0</formula>
    </cfRule>
  </conditionalFormatting>
  <conditionalFormatting sqref="G20:H22 G2:G19"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0" zoomScaleNormal="80" workbookViewId="0">
      <selection activeCell="K8" sqref="K8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12" width="9.140625" style="6"/>
    <col min="17" max="17" width="34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44714</v>
      </c>
      <c r="B2" s="6" t="s">
        <v>542</v>
      </c>
      <c r="C2" s="6">
        <v>2.84</v>
      </c>
      <c r="D2" s="6">
        <v>3.01</v>
      </c>
      <c r="E2" s="6">
        <v>2.63</v>
      </c>
      <c r="F2" s="6">
        <v>2.4500000000000002</v>
      </c>
      <c r="G2" s="6">
        <v>2.5499999999999998</v>
      </c>
      <c r="H2" s="6">
        <v>1.5</v>
      </c>
      <c r="I2" s="6">
        <v>1.53</v>
      </c>
      <c r="J2" s="6">
        <v>1.69</v>
      </c>
      <c r="K2" s="6">
        <v>1.96</v>
      </c>
      <c r="L2" s="6">
        <v>1.88</v>
      </c>
      <c r="M2" t="s">
        <v>11</v>
      </c>
      <c r="N2" s="6">
        <v>2.0699999999999998</v>
      </c>
      <c r="O2" s="6">
        <v>1.69</v>
      </c>
      <c r="P2" s="6" t="s">
        <v>148</v>
      </c>
      <c r="Q2" t="s">
        <v>528</v>
      </c>
    </row>
    <row r="3" spans="1:17" x14ac:dyDescent="0.25">
      <c r="A3" s="5">
        <v>44716</v>
      </c>
      <c r="B3" s="6" t="s">
        <v>543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s="6">
        <v>1.43</v>
      </c>
      <c r="J3" s="6">
        <v>1.51</v>
      </c>
      <c r="K3" s="6">
        <v>1.7</v>
      </c>
      <c r="L3" s="6">
        <v>2.13</v>
      </c>
      <c r="M3" t="s">
        <v>11</v>
      </c>
      <c r="N3">
        <v>1.85</v>
      </c>
      <c r="O3">
        <v>1.85</v>
      </c>
      <c r="P3" t="s">
        <v>142</v>
      </c>
      <c r="Q3" t="s">
        <v>511</v>
      </c>
    </row>
    <row r="4" spans="1:17" x14ac:dyDescent="0.25">
      <c r="A4" s="5">
        <v>44716</v>
      </c>
      <c r="B4" s="8" t="s">
        <v>544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t="s">
        <v>11</v>
      </c>
      <c r="N4" s="6">
        <v>404</v>
      </c>
      <c r="O4" s="6">
        <v>404</v>
      </c>
      <c r="P4" s="6">
        <v>404</v>
      </c>
      <c r="Q4" t="s">
        <v>35</v>
      </c>
    </row>
    <row r="5" spans="1:17" x14ac:dyDescent="0.25">
      <c r="A5" s="5">
        <v>44717</v>
      </c>
      <c r="B5" s="6" t="s">
        <v>545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s="6">
        <v>404</v>
      </c>
      <c r="J5" s="6">
        <v>1.48</v>
      </c>
      <c r="K5" s="6">
        <v>1.65</v>
      </c>
      <c r="L5" s="6">
        <v>2.23</v>
      </c>
      <c r="M5" t="s">
        <v>11</v>
      </c>
      <c r="N5">
        <v>1.93</v>
      </c>
      <c r="O5">
        <v>1.77</v>
      </c>
      <c r="P5" t="s">
        <v>145</v>
      </c>
      <c r="Q5" t="s">
        <v>511</v>
      </c>
    </row>
    <row r="6" spans="1:17" x14ac:dyDescent="0.25">
      <c r="A6" s="5">
        <v>44717</v>
      </c>
      <c r="B6" s="6" t="s">
        <v>546</v>
      </c>
      <c r="C6" s="6">
        <v>3.93</v>
      </c>
      <c r="D6" s="6">
        <v>3.6</v>
      </c>
      <c r="E6" s="6">
        <v>1.99</v>
      </c>
      <c r="F6" s="6">
        <v>3.81</v>
      </c>
      <c r="G6" s="6">
        <v>1.88</v>
      </c>
      <c r="H6" s="6">
        <v>2</v>
      </c>
      <c r="I6" s="6">
        <v>1.28</v>
      </c>
      <c r="J6" s="6">
        <v>1.42</v>
      </c>
      <c r="K6" s="6">
        <v>1.43</v>
      </c>
      <c r="L6" s="6">
        <v>2.97</v>
      </c>
      <c r="M6" t="s">
        <v>11</v>
      </c>
      <c r="N6" s="6">
        <v>1.68</v>
      </c>
      <c r="O6" s="6">
        <v>2.09</v>
      </c>
      <c r="P6" t="s">
        <v>139</v>
      </c>
      <c r="Q6" t="s">
        <v>14</v>
      </c>
    </row>
    <row r="7" spans="1:17" x14ac:dyDescent="0.25">
      <c r="A7" s="5">
        <v>44717</v>
      </c>
      <c r="B7" s="6" t="s">
        <v>547</v>
      </c>
      <c r="C7" s="6">
        <v>1.99</v>
      </c>
      <c r="D7" s="6">
        <v>3.54</v>
      </c>
      <c r="E7" s="6">
        <v>3.58</v>
      </c>
      <c r="F7" s="6">
        <v>404</v>
      </c>
      <c r="G7" s="6">
        <v>1.66</v>
      </c>
      <c r="H7" s="6">
        <v>2.23</v>
      </c>
      <c r="I7" s="6">
        <v>404</v>
      </c>
      <c r="J7" s="6">
        <v>404</v>
      </c>
      <c r="K7" s="6">
        <v>1.42</v>
      </c>
      <c r="L7" s="6">
        <v>2.77</v>
      </c>
      <c r="M7" t="s">
        <v>11</v>
      </c>
      <c r="N7" s="6">
        <v>1.5</v>
      </c>
      <c r="O7" s="6">
        <v>2.4300000000000002</v>
      </c>
      <c r="P7" t="s">
        <v>148</v>
      </c>
      <c r="Q7" t="s">
        <v>536</v>
      </c>
    </row>
    <row r="8" spans="1:17" x14ac:dyDescent="0.25">
      <c r="A8" s="5">
        <v>44717</v>
      </c>
      <c r="B8" s="6" t="s">
        <v>548</v>
      </c>
      <c r="C8" s="6">
        <v>1.86</v>
      </c>
      <c r="D8" s="6">
        <v>3.89</v>
      </c>
      <c r="E8" s="6">
        <v>4.1500000000000004</v>
      </c>
      <c r="F8" s="6">
        <v>4.6900000000000004</v>
      </c>
      <c r="G8" s="6">
        <v>1.65</v>
      </c>
      <c r="H8" s="6">
        <v>2.31</v>
      </c>
      <c r="I8" s="6">
        <v>1.21</v>
      </c>
      <c r="J8" s="6">
        <v>404</v>
      </c>
      <c r="K8" s="6">
        <v>404</v>
      </c>
      <c r="L8" s="6">
        <v>404</v>
      </c>
      <c r="M8" t="s">
        <v>11</v>
      </c>
      <c r="N8" s="6">
        <v>1.58</v>
      </c>
      <c r="O8" s="6">
        <v>2.27</v>
      </c>
      <c r="P8" t="s">
        <v>146</v>
      </c>
      <c r="Q8" t="s">
        <v>14</v>
      </c>
    </row>
    <row r="9" spans="1:17" x14ac:dyDescent="0.25">
      <c r="A9" s="5">
        <v>44720</v>
      </c>
      <c r="B9" s="8" t="s">
        <v>544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t="s">
        <v>11</v>
      </c>
      <c r="N9" s="6">
        <v>404</v>
      </c>
      <c r="O9" s="6">
        <v>404</v>
      </c>
      <c r="P9" s="6">
        <v>404</v>
      </c>
      <c r="Q9" t="s">
        <v>35</v>
      </c>
    </row>
    <row r="10" spans="1:17" x14ac:dyDescent="0.25">
      <c r="A10" s="5">
        <v>44720</v>
      </c>
      <c r="B10" s="6" t="s">
        <v>549</v>
      </c>
      <c r="C10" s="6">
        <v>2.39</v>
      </c>
      <c r="D10" s="6">
        <v>3.27</v>
      </c>
      <c r="E10" s="6">
        <v>3.23</v>
      </c>
      <c r="F10" s="6">
        <v>2.98</v>
      </c>
      <c r="G10" s="6">
        <v>2.25</v>
      </c>
      <c r="H10" s="6">
        <v>1.68</v>
      </c>
      <c r="I10" s="6">
        <v>1.41</v>
      </c>
      <c r="J10" s="6">
        <v>1.52</v>
      </c>
      <c r="K10" s="6">
        <v>1.68</v>
      </c>
      <c r="L10" s="6">
        <v>2.2599999999999998</v>
      </c>
      <c r="M10" t="s">
        <v>11</v>
      </c>
      <c r="N10" s="6">
        <v>1.89</v>
      </c>
      <c r="O10" s="6">
        <v>1.85</v>
      </c>
      <c r="P10" t="s">
        <v>148</v>
      </c>
      <c r="Q10" t="s">
        <v>37</v>
      </c>
    </row>
    <row r="11" spans="1:17" x14ac:dyDescent="0.25">
      <c r="A11" s="5">
        <v>44721</v>
      </c>
      <c r="B11" s="6" t="s">
        <v>550</v>
      </c>
      <c r="C11" s="6">
        <v>1.85</v>
      </c>
      <c r="D11" s="6">
        <v>3.52</v>
      </c>
      <c r="E11" s="6">
        <v>4.0199999999999996</v>
      </c>
      <c r="F11" s="6">
        <v>404</v>
      </c>
      <c r="G11" s="6">
        <v>1.85</v>
      </c>
      <c r="H11" s="6">
        <v>1.99</v>
      </c>
      <c r="I11" s="6">
        <v>404</v>
      </c>
      <c r="J11" s="6">
        <v>1.38</v>
      </c>
      <c r="K11" s="6">
        <v>1.38</v>
      </c>
      <c r="L11" s="6">
        <v>2.99</v>
      </c>
      <c r="M11" t="s">
        <v>11</v>
      </c>
      <c r="N11" s="6">
        <v>1.69</v>
      </c>
      <c r="O11" s="6">
        <v>2.06</v>
      </c>
      <c r="P11" t="s">
        <v>146</v>
      </c>
      <c r="Q11" t="s">
        <v>536</v>
      </c>
    </row>
    <row r="12" spans="1:17" x14ac:dyDescent="0.25">
      <c r="A12" s="5">
        <v>44724</v>
      </c>
      <c r="B12" s="6" t="s">
        <v>551</v>
      </c>
      <c r="C12" s="6">
        <v>3.76</v>
      </c>
      <c r="D12" s="6">
        <v>3.34</v>
      </c>
      <c r="E12" s="6">
        <v>2</v>
      </c>
      <c r="F12" s="6">
        <v>404</v>
      </c>
      <c r="G12" s="6">
        <v>1.88</v>
      </c>
      <c r="H12" s="6">
        <v>1.95</v>
      </c>
      <c r="I12" s="6">
        <v>404</v>
      </c>
      <c r="J12" s="6">
        <v>1.38</v>
      </c>
      <c r="K12" s="6">
        <v>1.4</v>
      </c>
      <c r="L12" s="6">
        <v>2.9</v>
      </c>
      <c r="M12" t="s">
        <v>11</v>
      </c>
      <c r="N12" s="6">
        <v>1.68</v>
      </c>
      <c r="O12" s="6">
        <v>2.0699999999999998</v>
      </c>
      <c r="P12" t="s">
        <v>155</v>
      </c>
      <c r="Q12" t="s">
        <v>536</v>
      </c>
    </row>
    <row r="13" spans="1:17" x14ac:dyDescent="0.25">
      <c r="A13" s="5">
        <v>44730</v>
      </c>
      <c r="B13" s="6" t="s">
        <v>552</v>
      </c>
      <c r="C13" s="6">
        <v>1.85</v>
      </c>
      <c r="D13" s="6">
        <v>4.25</v>
      </c>
      <c r="E13" s="6">
        <v>4.5</v>
      </c>
      <c r="F13" s="6">
        <v>4.9800000000000004</v>
      </c>
      <c r="G13" s="6">
        <v>1.63</v>
      </c>
      <c r="H13" s="6">
        <v>2.38</v>
      </c>
      <c r="I13" s="6">
        <v>1.19</v>
      </c>
      <c r="J13" s="6">
        <v>404</v>
      </c>
      <c r="K13" s="6">
        <v>404</v>
      </c>
      <c r="L13" s="6">
        <v>404</v>
      </c>
      <c r="M13" t="s">
        <v>11</v>
      </c>
      <c r="N13" s="6">
        <v>1.57</v>
      </c>
      <c r="O13" s="6">
        <v>2.33</v>
      </c>
      <c r="P13" t="s">
        <v>146</v>
      </c>
      <c r="Q13" t="s">
        <v>418</v>
      </c>
    </row>
    <row r="14" spans="1:17" x14ac:dyDescent="0.25">
      <c r="A14" s="5">
        <v>44730</v>
      </c>
      <c r="B14" s="6" t="s">
        <v>553</v>
      </c>
      <c r="C14" s="6">
        <v>1.33</v>
      </c>
      <c r="D14" s="6">
        <v>5.86</v>
      </c>
      <c r="E14" s="6">
        <v>9.01</v>
      </c>
      <c r="F14" s="6">
        <v>6.01</v>
      </c>
      <c r="G14" s="6">
        <v>1.43</v>
      </c>
      <c r="H14" s="6">
        <v>2.93</v>
      </c>
      <c r="I14" s="6">
        <v>1.1499999999999999</v>
      </c>
      <c r="J14" s="6">
        <v>404</v>
      </c>
      <c r="K14" s="6">
        <v>404</v>
      </c>
      <c r="L14" s="6">
        <v>404</v>
      </c>
      <c r="M14" t="s">
        <v>11</v>
      </c>
      <c r="N14" s="6">
        <v>1.69</v>
      </c>
      <c r="O14" s="6">
        <v>2.1</v>
      </c>
      <c r="P14" t="s">
        <v>151</v>
      </c>
      <c r="Q14" t="s">
        <v>418</v>
      </c>
    </row>
    <row r="15" spans="1:17" x14ac:dyDescent="0.25">
      <c r="A15" s="5">
        <v>44730</v>
      </c>
      <c r="B15" s="8" t="s">
        <v>554</v>
      </c>
      <c r="C15" s="6">
        <v>1.82</v>
      </c>
      <c r="D15" s="6">
        <v>3.9</v>
      </c>
      <c r="E15" s="6">
        <v>4.46</v>
      </c>
      <c r="F15" s="6">
        <v>3.76</v>
      </c>
      <c r="G15" s="6">
        <v>1.89</v>
      </c>
      <c r="H15" s="6">
        <v>2</v>
      </c>
      <c r="I15" s="6">
        <v>1.29</v>
      </c>
      <c r="J15" s="6">
        <v>404</v>
      </c>
      <c r="K15" s="6">
        <v>1.43</v>
      </c>
      <c r="L15" s="6">
        <v>2.93</v>
      </c>
      <c r="M15" t="s">
        <v>11</v>
      </c>
      <c r="N15" s="6">
        <v>1.76</v>
      </c>
      <c r="O15" s="6">
        <v>2</v>
      </c>
      <c r="P15" t="s">
        <v>145</v>
      </c>
      <c r="Q15" t="s">
        <v>418</v>
      </c>
    </row>
    <row r="16" spans="1:17" x14ac:dyDescent="0.25">
      <c r="A16" s="5">
        <v>44731</v>
      </c>
      <c r="B16" s="6" t="s">
        <v>555</v>
      </c>
      <c r="C16" s="6">
        <v>1.54</v>
      </c>
      <c r="D16" s="6">
        <v>3.95</v>
      </c>
      <c r="E16" s="6">
        <v>7.31</v>
      </c>
      <c r="F16" s="6">
        <v>3.35</v>
      </c>
      <c r="G16" s="6">
        <v>2.08</v>
      </c>
      <c r="H16" s="6">
        <v>1.79</v>
      </c>
      <c r="I16" s="6">
        <v>1.34</v>
      </c>
      <c r="J16" s="6">
        <v>1.43</v>
      </c>
      <c r="K16" s="6">
        <v>1.56</v>
      </c>
      <c r="L16" s="6">
        <v>2.54</v>
      </c>
      <c r="M16" t="s">
        <v>11</v>
      </c>
      <c r="N16" s="6">
        <v>2.06</v>
      </c>
      <c r="O16" s="6">
        <v>1.71</v>
      </c>
      <c r="P16" t="s">
        <v>153</v>
      </c>
      <c r="Q16" t="s">
        <v>37</v>
      </c>
    </row>
    <row r="17" spans="1:17" x14ac:dyDescent="0.25">
      <c r="A17" s="5">
        <v>44731</v>
      </c>
      <c r="B17" s="6" t="s">
        <v>802</v>
      </c>
      <c r="C17" s="6">
        <v>1.97</v>
      </c>
      <c r="D17" s="6">
        <v>2.78</v>
      </c>
      <c r="E17" s="6">
        <v>4.1100000000000003</v>
      </c>
      <c r="F17" s="6">
        <v>404</v>
      </c>
      <c r="G17" s="6">
        <v>2.0299999999999998</v>
      </c>
      <c r="H17" s="6">
        <v>1.7</v>
      </c>
      <c r="I17" s="6">
        <v>404</v>
      </c>
      <c r="J17" s="6">
        <v>1.4</v>
      </c>
      <c r="K17" s="6">
        <v>1.53</v>
      </c>
      <c r="L17" s="6">
        <v>2.36</v>
      </c>
      <c r="M17" t="s">
        <v>11</v>
      </c>
      <c r="N17" s="6">
        <v>1.9</v>
      </c>
      <c r="O17" s="6">
        <v>1.83</v>
      </c>
      <c r="P17" t="s">
        <v>145</v>
      </c>
      <c r="Q17" t="s">
        <v>25</v>
      </c>
    </row>
    <row r="18" spans="1:17" x14ac:dyDescent="0.25">
      <c r="A18" s="5">
        <v>44731</v>
      </c>
      <c r="B18" s="8" t="s">
        <v>554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t="s">
        <v>11</v>
      </c>
      <c r="N18" s="6">
        <v>1.76</v>
      </c>
      <c r="O18" s="6">
        <v>2</v>
      </c>
      <c r="P18" t="s">
        <v>145</v>
      </c>
      <c r="Q18" t="s">
        <v>418</v>
      </c>
    </row>
    <row r="19" spans="1:17" x14ac:dyDescent="0.25">
      <c r="A19" s="5">
        <v>44731</v>
      </c>
      <c r="B19" s="6" t="s">
        <v>556</v>
      </c>
      <c r="C19" s="6">
        <v>1.69</v>
      </c>
      <c r="D19" s="6">
        <v>3.17</v>
      </c>
      <c r="E19" s="6">
        <v>4.8600000000000003</v>
      </c>
      <c r="F19" s="6">
        <v>2.62</v>
      </c>
      <c r="G19" s="6">
        <v>2.2000000000000002</v>
      </c>
      <c r="H19" s="6">
        <v>1.61</v>
      </c>
      <c r="I19" s="6">
        <v>1.41</v>
      </c>
      <c r="J19" s="6">
        <v>1.49</v>
      </c>
      <c r="K19" s="6">
        <v>1.66</v>
      </c>
      <c r="L19" s="6">
        <v>2.1</v>
      </c>
      <c r="M19" t="s">
        <v>11</v>
      </c>
      <c r="N19" s="6">
        <v>2.1</v>
      </c>
      <c r="O19" s="6">
        <v>1.67</v>
      </c>
      <c r="P19" t="s">
        <v>139</v>
      </c>
      <c r="Q19" t="s">
        <v>25</v>
      </c>
    </row>
    <row r="20" spans="1:17" x14ac:dyDescent="0.25">
      <c r="A20" s="5">
        <v>44732</v>
      </c>
      <c r="B20" s="6" t="s">
        <v>557</v>
      </c>
      <c r="C20" s="6">
        <v>2.27</v>
      </c>
      <c r="D20" s="6">
        <v>2.91</v>
      </c>
      <c r="E20" s="6">
        <v>3.57</v>
      </c>
      <c r="F20" s="6">
        <v>2.65</v>
      </c>
      <c r="G20" s="6">
        <v>2.4300000000000002</v>
      </c>
      <c r="H20" s="6">
        <v>1.54</v>
      </c>
      <c r="I20" s="6">
        <v>1.46</v>
      </c>
      <c r="J20" s="6">
        <v>1.6</v>
      </c>
      <c r="K20" s="6">
        <v>1.83</v>
      </c>
      <c r="L20" s="6">
        <v>2.0099999999999998</v>
      </c>
      <c r="M20" t="s">
        <v>11</v>
      </c>
      <c r="N20" s="6">
        <v>2.0299999999999998</v>
      </c>
      <c r="O20" s="6">
        <v>1.72</v>
      </c>
      <c r="P20" t="s">
        <v>140</v>
      </c>
      <c r="Q20" t="s">
        <v>558</v>
      </c>
    </row>
    <row r="21" spans="1:17" x14ac:dyDescent="0.25">
      <c r="A21" s="5">
        <v>44736</v>
      </c>
      <c r="B21" s="8" t="s">
        <v>559</v>
      </c>
      <c r="C21" s="6">
        <v>2.39</v>
      </c>
      <c r="D21" s="6">
        <v>3.05</v>
      </c>
      <c r="E21" s="6">
        <v>3.48</v>
      </c>
      <c r="F21" s="6">
        <v>2.59</v>
      </c>
      <c r="G21" s="6">
        <v>2.61</v>
      </c>
      <c r="H21" s="6">
        <v>1.53</v>
      </c>
      <c r="I21" s="6">
        <v>1.53</v>
      </c>
      <c r="J21" s="6">
        <v>1.68</v>
      </c>
      <c r="K21" s="6">
        <v>1.93</v>
      </c>
      <c r="L21" s="6">
        <v>1.93</v>
      </c>
      <c r="M21" t="s">
        <v>11</v>
      </c>
      <c r="N21" s="6">
        <v>2.06</v>
      </c>
      <c r="O21" s="6">
        <v>1.71</v>
      </c>
      <c r="P21" t="s">
        <v>150</v>
      </c>
      <c r="Q21" t="s">
        <v>88</v>
      </c>
    </row>
    <row r="22" spans="1:17" x14ac:dyDescent="0.25">
      <c r="A22" s="5">
        <v>44737</v>
      </c>
      <c r="B22" s="8" t="s">
        <v>560</v>
      </c>
      <c r="C22" s="6">
        <v>1.55</v>
      </c>
      <c r="D22" s="6">
        <v>4.58</v>
      </c>
      <c r="E22" s="6">
        <v>4.6399999999999997</v>
      </c>
      <c r="F22" s="6">
        <v>404</v>
      </c>
      <c r="G22" s="6">
        <v>1.61</v>
      </c>
      <c r="H22" s="6">
        <v>2.29</v>
      </c>
      <c r="I22" s="6">
        <v>404</v>
      </c>
      <c r="J22" s="6">
        <v>404</v>
      </c>
      <c r="K22" s="6">
        <v>1.43</v>
      </c>
      <c r="L22" s="6">
        <v>2.5099999999999998</v>
      </c>
      <c r="M22" t="s">
        <v>11</v>
      </c>
      <c r="N22">
        <v>1.72</v>
      </c>
      <c r="O22">
        <v>2.02</v>
      </c>
      <c r="P22" t="s">
        <v>155</v>
      </c>
      <c r="Q22" t="s">
        <v>511</v>
      </c>
    </row>
    <row r="23" spans="1:17" x14ac:dyDescent="0.25">
      <c r="A23" s="5">
        <v>44737</v>
      </c>
      <c r="B23" s="6" t="s">
        <v>561</v>
      </c>
      <c r="C23" s="6">
        <v>2.64</v>
      </c>
      <c r="D23" s="6">
        <v>3.24</v>
      </c>
      <c r="E23" s="6">
        <v>2.95</v>
      </c>
      <c r="F23" s="6">
        <v>2.98</v>
      </c>
      <c r="G23" s="6">
        <v>2.2799999999999998</v>
      </c>
      <c r="H23" s="6">
        <v>1.68</v>
      </c>
      <c r="I23" s="6">
        <v>1.42</v>
      </c>
      <c r="J23" s="6">
        <v>1.53</v>
      </c>
      <c r="K23" s="6">
        <v>1.7</v>
      </c>
      <c r="L23" s="6">
        <v>2.25</v>
      </c>
      <c r="M23" t="s">
        <v>11</v>
      </c>
      <c r="N23" s="6">
        <v>1.9</v>
      </c>
      <c r="O23" s="6">
        <v>1.84</v>
      </c>
      <c r="P23" t="s">
        <v>481</v>
      </c>
      <c r="Q23" t="s">
        <v>418</v>
      </c>
    </row>
    <row r="24" spans="1:17" x14ac:dyDescent="0.25">
      <c r="A24" s="5">
        <v>44737</v>
      </c>
      <c r="B24" s="6" t="s">
        <v>562</v>
      </c>
      <c r="C24" s="6">
        <v>1.78</v>
      </c>
      <c r="D24" s="6">
        <v>3.64</v>
      </c>
      <c r="E24" s="6">
        <v>5.05</v>
      </c>
      <c r="F24" s="6">
        <v>3.52</v>
      </c>
      <c r="G24" s="6">
        <v>2</v>
      </c>
      <c r="H24" s="6">
        <v>1.87</v>
      </c>
      <c r="I24" s="6">
        <v>1.32</v>
      </c>
      <c r="J24" s="6">
        <v>1.42</v>
      </c>
      <c r="K24" s="6">
        <v>1.5</v>
      </c>
      <c r="L24" s="6">
        <v>2.69</v>
      </c>
      <c r="M24" t="s">
        <v>11</v>
      </c>
      <c r="N24" s="6">
        <v>1.88</v>
      </c>
      <c r="O24" s="6">
        <v>1.85</v>
      </c>
      <c r="P24" t="s">
        <v>149</v>
      </c>
      <c r="Q24" t="s">
        <v>37</v>
      </c>
    </row>
    <row r="25" spans="1:17" x14ac:dyDescent="0.25">
      <c r="A25" s="5">
        <v>44737</v>
      </c>
      <c r="B25" s="6" t="s">
        <v>559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t="s">
        <v>11</v>
      </c>
      <c r="N25" s="6">
        <v>2.06</v>
      </c>
      <c r="O25" s="6">
        <v>1.71</v>
      </c>
      <c r="P25" t="s">
        <v>150</v>
      </c>
      <c r="Q25" t="s">
        <v>88</v>
      </c>
    </row>
    <row r="26" spans="1:17" x14ac:dyDescent="0.25">
      <c r="A26" s="5">
        <v>44738</v>
      </c>
      <c r="B26" s="6" t="s">
        <v>563</v>
      </c>
      <c r="C26" s="6">
        <v>1.89</v>
      </c>
      <c r="D26" s="6">
        <v>3.98</v>
      </c>
      <c r="E26" s="6">
        <v>3.99</v>
      </c>
      <c r="F26" s="6">
        <v>4.71</v>
      </c>
      <c r="G26" s="6">
        <v>1.65</v>
      </c>
      <c r="H26" s="6">
        <v>2.34</v>
      </c>
      <c r="I26" s="6">
        <v>1.21</v>
      </c>
      <c r="J26" s="6">
        <v>404</v>
      </c>
      <c r="K26" s="6">
        <v>1.4</v>
      </c>
      <c r="L26" s="6">
        <v>3.12</v>
      </c>
      <c r="M26" t="s">
        <v>11</v>
      </c>
      <c r="N26" s="6">
        <v>1.56</v>
      </c>
      <c r="O26" s="6">
        <v>2.34</v>
      </c>
      <c r="P26" t="s">
        <v>151</v>
      </c>
      <c r="Q26" t="s">
        <v>418</v>
      </c>
    </row>
    <row r="27" spans="1:17" x14ac:dyDescent="0.25">
      <c r="A27" s="5">
        <v>44738</v>
      </c>
      <c r="B27" s="6" t="s">
        <v>564</v>
      </c>
      <c r="C27" s="6">
        <v>3.06</v>
      </c>
      <c r="D27" s="6">
        <v>3.19</v>
      </c>
      <c r="E27" s="6">
        <v>2.5499999999999998</v>
      </c>
      <c r="F27" s="6">
        <v>3.03</v>
      </c>
      <c r="G27" s="6">
        <v>2.2400000000000002</v>
      </c>
      <c r="H27" s="6">
        <v>1.69</v>
      </c>
      <c r="I27" s="6">
        <v>1.4</v>
      </c>
      <c r="J27" s="6">
        <v>1.51</v>
      </c>
      <c r="K27" s="6">
        <v>1.67</v>
      </c>
      <c r="L27" s="6">
        <v>2.2799999999999998</v>
      </c>
      <c r="M27" t="s">
        <v>11</v>
      </c>
      <c r="N27" s="6">
        <v>1.82</v>
      </c>
      <c r="O27" s="6">
        <v>1.91</v>
      </c>
      <c r="P27" t="s">
        <v>142</v>
      </c>
      <c r="Q27" t="s">
        <v>14</v>
      </c>
    </row>
    <row r="28" spans="1:17" x14ac:dyDescent="0.25">
      <c r="A28" s="5">
        <v>44738</v>
      </c>
      <c r="B28" s="6" t="s">
        <v>565</v>
      </c>
      <c r="C28" s="6">
        <v>3.2</v>
      </c>
      <c r="D28" s="6">
        <v>3.19</v>
      </c>
      <c r="E28" s="6">
        <v>2.46</v>
      </c>
      <c r="F28" s="6">
        <v>2.95</v>
      </c>
      <c r="G28" s="6">
        <v>2.29</v>
      </c>
      <c r="H28" s="6">
        <v>1.66</v>
      </c>
      <c r="I28" s="6">
        <v>1.42</v>
      </c>
      <c r="J28" s="6">
        <v>1.53</v>
      </c>
      <c r="K28" s="6">
        <v>1.7</v>
      </c>
      <c r="L28" s="6">
        <v>2.21</v>
      </c>
      <c r="M28" t="s">
        <v>11</v>
      </c>
      <c r="N28" s="6">
        <v>1.89</v>
      </c>
      <c r="O28" s="6">
        <v>1.85</v>
      </c>
      <c r="P28" t="s">
        <v>146</v>
      </c>
      <c r="Q28" t="s">
        <v>18</v>
      </c>
    </row>
    <row r="29" spans="1:17" x14ac:dyDescent="0.25">
      <c r="A29" s="5">
        <v>44716</v>
      </c>
      <c r="B29" s="6" t="s">
        <v>773</v>
      </c>
      <c r="C29" s="6">
        <v>1.88</v>
      </c>
      <c r="D29" s="6">
        <v>3.75</v>
      </c>
      <c r="E29" s="6">
        <v>4.05</v>
      </c>
      <c r="F29" s="6">
        <v>3.94</v>
      </c>
      <c r="G29" s="6">
        <v>1.77</v>
      </c>
      <c r="H29" s="6">
        <v>2.0699999999999998</v>
      </c>
      <c r="I29" s="6">
        <v>1.25</v>
      </c>
      <c r="J29" s="6">
        <v>404</v>
      </c>
      <c r="K29" s="6">
        <v>1.42</v>
      </c>
      <c r="L29" s="6">
        <v>2.92</v>
      </c>
      <c r="M29" t="s">
        <v>11</v>
      </c>
      <c r="N29" s="6">
        <v>1.68</v>
      </c>
      <c r="O29" s="6">
        <v>2.09</v>
      </c>
      <c r="P29" t="s">
        <v>683</v>
      </c>
      <c r="Q29" t="s">
        <v>56</v>
      </c>
    </row>
    <row r="30" spans="1:17" x14ac:dyDescent="0.25">
      <c r="A30" s="5">
        <v>44724</v>
      </c>
      <c r="B30" s="6" t="s">
        <v>774</v>
      </c>
      <c r="C30" s="6">
        <v>3.16</v>
      </c>
      <c r="D30" s="6">
        <v>3.46</v>
      </c>
      <c r="E30" s="6">
        <v>2.2799999999999998</v>
      </c>
      <c r="F30" s="6">
        <v>3.46</v>
      </c>
      <c r="G30" s="6">
        <v>1.93</v>
      </c>
      <c r="H30" s="6">
        <v>1.91</v>
      </c>
      <c r="I30" s="6">
        <v>1.32</v>
      </c>
      <c r="J30" s="6">
        <v>1.43</v>
      </c>
      <c r="K30" s="6">
        <v>1.47</v>
      </c>
      <c r="L30" s="6">
        <v>2.71</v>
      </c>
      <c r="M30" t="s">
        <v>11</v>
      </c>
      <c r="N30" s="6">
        <v>1.71</v>
      </c>
      <c r="O30" s="6">
        <v>2.0499999999999998</v>
      </c>
      <c r="P30" t="s">
        <v>154</v>
      </c>
      <c r="Q30" t="s">
        <v>56</v>
      </c>
    </row>
    <row r="31" spans="1:17" x14ac:dyDescent="0.25">
      <c r="A31" s="5">
        <v>44730</v>
      </c>
      <c r="B31" s="6" t="s">
        <v>775</v>
      </c>
      <c r="C31" s="6">
        <v>5.89</v>
      </c>
      <c r="D31" s="6">
        <v>4.32</v>
      </c>
      <c r="E31" s="6">
        <v>1.6</v>
      </c>
      <c r="F31" s="6">
        <v>4.66</v>
      </c>
      <c r="G31" s="6">
        <v>1.55</v>
      </c>
      <c r="H31" s="6">
        <v>2.57</v>
      </c>
      <c r="I31" s="6">
        <v>1.19</v>
      </c>
      <c r="J31" s="6">
        <v>404</v>
      </c>
      <c r="K31" s="6">
        <v>1.43</v>
      </c>
      <c r="L31" s="6">
        <v>2.9</v>
      </c>
      <c r="M31" t="s">
        <v>11</v>
      </c>
      <c r="N31" s="6">
        <v>1.57</v>
      </c>
      <c r="O31" s="6">
        <v>2.31</v>
      </c>
      <c r="P31" t="s">
        <v>155</v>
      </c>
      <c r="Q31" t="s">
        <v>13</v>
      </c>
    </row>
    <row r="32" spans="1:17" x14ac:dyDescent="0.25">
      <c r="A32" s="5">
        <v>44730</v>
      </c>
      <c r="B32" s="6" t="s">
        <v>776</v>
      </c>
      <c r="C32" s="6">
        <v>4.74</v>
      </c>
      <c r="D32" s="6">
        <v>3.49</v>
      </c>
      <c r="E32" s="6">
        <v>1.83</v>
      </c>
      <c r="F32" s="6">
        <v>2.98</v>
      </c>
      <c r="G32" s="6">
        <v>2.2400000000000002</v>
      </c>
      <c r="H32" s="6">
        <v>1.7</v>
      </c>
      <c r="I32" s="6">
        <v>1.42</v>
      </c>
      <c r="J32" s="6">
        <v>1.53</v>
      </c>
      <c r="K32" s="6">
        <v>1.69</v>
      </c>
      <c r="L32" s="6">
        <v>2.27</v>
      </c>
      <c r="M32" t="s">
        <v>11</v>
      </c>
      <c r="N32" s="6">
        <v>2</v>
      </c>
      <c r="O32" s="6">
        <v>1.76</v>
      </c>
      <c r="P32" t="s">
        <v>150</v>
      </c>
      <c r="Q32" t="s">
        <v>13</v>
      </c>
    </row>
    <row r="33" spans="1:17" x14ac:dyDescent="0.25">
      <c r="A33" s="5">
        <v>44730</v>
      </c>
      <c r="B33" s="6" t="s">
        <v>777</v>
      </c>
      <c r="C33" s="6">
        <v>1.44</v>
      </c>
      <c r="D33" s="6">
        <v>5.12</v>
      </c>
      <c r="E33" s="6">
        <v>7.13</v>
      </c>
      <c r="F33" s="6">
        <v>4.68</v>
      </c>
      <c r="G33" s="6">
        <v>1.64</v>
      </c>
      <c r="H33" s="6">
        <v>2.35</v>
      </c>
      <c r="I33" s="6">
        <v>1.22</v>
      </c>
      <c r="J33" s="6">
        <v>404</v>
      </c>
      <c r="K33" s="6">
        <v>1.43</v>
      </c>
      <c r="L33" s="6">
        <v>2.94</v>
      </c>
      <c r="M33" t="s">
        <v>11</v>
      </c>
      <c r="N33" s="6">
        <v>1.79</v>
      </c>
      <c r="O33" s="6">
        <v>1.96</v>
      </c>
      <c r="P33" t="s">
        <v>148</v>
      </c>
      <c r="Q33" t="s">
        <v>13</v>
      </c>
    </row>
    <row r="34" spans="1:17" x14ac:dyDescent="0.25">
      <c r="A34" s="5">
        <v>44732</v>
      </c>
      <c r="B34" s="6" t="s">
        <v>778</v>
      </c>
      <c r="C34" s="6">
        <v>2.72</v>
      </c>
      <c r="D34" s="6">
        <v>3.3</v>
      </c>
      <c r="E34" s="6">
        <v>2.68</v>
      </c>
      <c r="F34" s="6">
        <v>3.44</v>
      </c>
      <c r="G34" s="6">
        <v>1.99</v>
      </c>
      <c r="H34" s="6">
        <v>1.85</v>
      </c>
      <c r="I34" s="6">
        <v>1.31</v>
      </c>
      <c r="J34" s="6">
        <v>1.43</v>
      </c>
      <c r="K34" s="6">
        <v>1.5</v>
      </c>
      <c r="L34" s="6">
        <v>2.64</v>
      </c>
      <c r="M34" t="s">
        <v>11</v>
      </c>
      <c r="N34" s="6">
        <v>1.7</v>
      </c>
      <c r="O34" s="6">
        <v>2.06</v>
      </c>
      <c r="P34" t="s">
        <v>146</v>
      </c>
      <c r="Q34" t="s">
        <v>56</v>
      </c>
    </row>
    <row r="35" spans="1:17" x14ac:dyDescent="0.25">
      <c r="A35" s="5">
        <v>44732</v>
      </c>
      <c r="B35" s="6" t="s">
        <v>105</v>
      </c>
      <c r="C35" s="6">
        <v>3.82</v>
      </c>
      <c r="D35" s="6">
        <v>3.56</v>
      </c>
      <c r="E35" s="6">
        <v>2.06</v>
      </c>
      <c r="F35" s="6">
        <v>3.45</v>
      </c>
      <c r="G35" s="6">
        <v>2.02</v>
      </c>
      <c r="H35" s="6">
        <v>1.88</v>
      </c>
      <c r="I35" s="6">
        <v>1.33</v>
      </c>
      <c r="J35" s="6">
        <v>404</v>
      </c>
      <c r="K35" s="6">
        <v>1.52</v>
      </c>
      <c r="L35" s="6">
        <v>2.66</v>
      </c>
      <c r="M35" t="s">
        <v>11</v>
      </c>
      <c r="N35" s="6">
        <v>1.79</v>
      </c>
      <c r="O35" s="6">
        <v>1.95</v>
      </c>
      <c r="P35" t="s">
        <v>145</v>
      </c>
      <c r="Q35" t="s">
        <v>15</v>
      </c>
    </row>
    <row r="36" spans="1:17" x14ac:dyDescent="0.25">
      <c r="A36" s="5">
        <v>44734</v>
      </c>
      <c r="B36" s="6" t="s">
        <v>779</v>
      </c>
      <c r="C36" s="6">
        <v>2.9</v>
      </c>
      <c r="D36" s="6">
        <v>3.17</v>
      </c>
      <c r="E36" s="6">
        <v>2.61</v>
      </c>
      <c r="F36" s="6">
        <v>2.74</v>
      </c>
      <c r="G36" s="6">
        <v>2.37</v>
      </c>
      <c r="H36" s="6">
        <v>1.6</v>
      </c>
      <c r="I36" s="6">
        <v>1.47</v>
      </c>
      <c r="J36" s="6">
        <v>1.58</v>
      </c>
      <c r="K36" s="6">
        <v>1.79</v>
      </c>
      <c r="L36" s="6">
        <v>2.0699999999999998</v>
      </c>
      <c r="M36" t="s">
        <v>11</v>
      </c>
      <c r="N36" s="6">
        <v>1.93</v>
      </c>
      <c r="O36" s="6">
        <v>1.81</v>
      </c>
      <c r="P36" t="s">
        <v>140</v>
      </c>
      <c r="Q36" t="s">
        <v>56</v>
      </c>
    </row>
    <row r="37" spans="1:17" x14ac:dyDescent="0.25">
      <c r="A37" s="5">
        <v>44737</v>
      </c>
      <c r="B37" s="6" t="s">
        <v>780</v>
      </c>
      <c r="C37" s="6">
        <v>2.92</v>
      </c>
      <c r="D37" s="6">
        <v>3.41</v>
      </c>
      <c r="E37" s="6">
        <v>2.33</v>
      </c>
      <c r="F37" s="6">
        <v>404</v>
      </c>
      <c r="G37" s="6">
        <v>1.94</v>
      </c>
      <c r="H37" s="6">
        <v>1.89</v>
      </c>
      <c r="I37" s="6">
        <v>404</v>
      </c>
      <c r="J37" s="6">
        <v>1.41</v>
      </c>
      <c r="K37" s="6">
        <v>1.47</v>
      </c>
      <c r="L37" s="6">
        <v>2.63</v>
      </c>
      <c r="M37" t="s">
        <v>11</v>
      </c>
      <c r="N37" s="6">
        <v>1.74</v>
      </c>
      <c r="O37" s="6">
        <v>2</v>
      </c>
      <c r="P37" t="s">
        <v>148</v>
      </c>
      <c r="Q37" t="s">
        <v>41</v>
      </c>
    </row>
    <row r="38" spans="1:17" x14ac:dyDescent="0.25">
      <c r="A38" s="5">
        <v>44737</v>
      </c>
      <c r="B38" s="6" t="s">
        <v>781</v>
      </c>
      <c r="C38" s="6">
        <v>2.39</v>
      </c>
      <c r="D38" s="6">
        <v>3.05</v>
      </c>
      <c r="E38" s="6">
        <v>3.48</v>
      </c>
      <c r="F38" s="6">
        <v>2.59</v>
      </c>
      <c r="G38" s="6">
        <v>2.61</v>
      </c>
      <c r="H38" s="6">
        <v>1.53</v>
      </c>
      <c r="I38" s="6">
        <v>1.53</v>
      </c>
      <c r="J38" s="6">
        <v>1.68</v>
      </c>
      <c r="K38" s="6">
        <v>1.93</v>
      </c>
      <c r="L38" s="6">
        <v>1.93</v>
      </c>
      <c r="M38" t="s">
        <v>11</v>
      </c>
      <c r="N38" s="6">
        <v>2.06</v>
      </c>
      <c r="O38" s="6">
        <v>1.71</v>
      </c>
      <c r="P38" t="s">
        <v>150</v>
      </c>
      <c r="Q38" t="s">
        <v>88</v>
      </c>
    </row>
    <row r="39" spans="1:17" x14ac:dyDescent="0.25">
      <c r="A39" s="5">
        <v>44737</v>
      </c>
      <c r="B39" s="6" t="s">
        <v>782</v>
      </c>
      <c r="C39" s="6">
        <v>2.36</v>
      </c>
      <c r="D39" s="6">
        <v>3.18</v>
      </c>
      <c r="E39" s="6">
        <v>3.44</v>
      </c>
      <c r="F39" s="6">
        <v>3.02</v>
      </c>
      <c r="G39" s="6">
        <v>2.2400000000000002</v>
      </c>
      <c r="H39" s="6">
        <v>1.7</v>
      </c>
      <c r="I39" s="6">
        <v>1.41</v>
      </c>
      <c r="J39" s="6">
        <v>1.52</v>
      </c>
      <c r="K39" s="6">
        <v>1.68</v>
      </c>
      <c r="L39" s="6">
        <v>2.29</v>
      </c>
      <c r="M39" t="s">
        <v>11</v>
      </c>
      <c r="N39" s="6">
        <v>1.85</v>
      </c>
      <c r="O39" s="6">
        <v>1.89</v>
      </c>
      <c r="P39" t="s">
        <v>146</v>
      </c>
      <c r="Q39" t="s">
        <v>15</v>
      </c>
    </row>
    <row r="40" spans="1:17" x14ac:dyDescent="0.25">
      <c r="A40" s="5">
        <v>44738</v>
      </c>
      <c r="B40" s="6" t="s">
        <v>783</v>
      </c>
      <c r="C40" s="6">
        <v>1.61</v>
      </c>
      <c r="D40" s="6">
        <v>3.93</v>
      </c>
      <c r="E40" s="6">
        <v>5.71</v>
      </c>
      <c r="F40" s="6">
        <v>3.96</v>
      </c>
      <c r="G40" s="6">
        <v>1.78</v>
      </c>
      <c r="H40" s="6">
        <v>2.0499999999999998</v>
      </c>
      <c r="I40" s="6">
        <v>1.25</v>
      </c>
      <c r="J40" s="6">
        <v>404</v>
      </c>
      <c r="K40" s="6">
        <v>1.39</v>
      </c>
      <c r="L40" s="6">
        <v>3.05</v>
      </c>
      <c r="M40" t="s">
        <v>11</v>
      </c>
      <c r="N40" s="6">
        <v>1.77</v>
      </c>
      <c r="O40" s="6">
        <v>1.97</v>
      </c>
      <c r="P40" t="s">
        <v>146</v>
      </c>
      <c r="Q40" t="s">
        <v>56</v>
      </c>
    </row>
    <row r="41" spans="1:17" x14ac:dyDescent="0.25">
      <c r="A41" s="5">
        <v>44738</v>
      </c>
      <c r="B41" s="8" t="s">
        <v>560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t="s">
        <v>11</v>
      </c>
      <c r="N41" s="6">
        <v>0</v>
      </c>
      <c r="O41" s="6">
        <v>0</v>
      </c>
      <c r="P41" t="s">
        <v>155</v>
      </c>
      <c r="Q41" t="s">
        <v>511</v>
      </c>
    </row>
    <row r="42" spans="1:17" x14ac:dyDescent="0.25">
      <c r="A42" s="5">
        <v>44741</v>
      </c>
      <c r="B42" s="6" t="s">
        <v>784</v>
      </c>
      <c r="C42" s="6">
        <v>6.56</v>
      </c>
      <c r="D42" s="6">
        <v>4.29</v>
      </c>
      <c r="E42" s="6">
        <v>1.56</v>
      </c>
      <c r="F42" s="6">
        <v>3.48</v>
      </c>
      <c r="G42" s="6">
        <v>2</v>
      </c>
      <c r="H42" s="6">
        <v>1.88</v>
      </c>
      <c r="I42" s="6">
        <v>1.33</v>
      </c>
      <c r="J42" s="6">
        <v>1.43</v>
      </c>
      <c r="K42" s="6">
        <v>1.52</v>
      </c>
      <c r="L42" s="6">
        <v>2.68</v>
      </c>
      <c r="M42" t="s">
        <v>11</v>
      </c>
      <c r="N42" s="6">
        <v>1.98</v>
      </c>
      <c r="O42" s="6">
        <v>1.77</v>
      </c>
      <c r="P42" t="s">
        <v>151</v>
      </c>
      <c r="Q42" t="s">
        <v>13</v>
      </c>
    </row>
  </sheetData>
  <conditionalFormatting sqref="N1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8" workbookViewId="0">
      <selection activeCell="C34" sqref="C3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8" bestFit="1" customWidth="1"/>
    <col min="6" max="6" width="11.42578125" bestFit="1" customWidth="1"/>
    <col min="7" max="7" width="12.140625" bestFit="1" customWidth="1"/>
    <col min="8" max="8" width="9.140625" style="6"/>
    <col min="9" max="9" width="34.28515625" bestFit="1" customWidth="1"/>
    <col min="10" max="10" width="12.28515625" bestFit="1" customWidth="1"/>
    <col min="11" max="11" width="10.7109375" bestFit="1" customWidth="1"/>
    <col min="12" max="12" width="12.140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31"/>
    </row>
    <row r="2" spans="1:13" ht="15.75" x14ac:dyDescent="0.25">
      <c r="A2" s="5">
        <v>44714</v>
      </c>
      <c r="B2" s="6" t="s">
        <v>542</v>
      </c>
      <c r="C2" s="48">
        <v>1.88</v>
      </c>
      <c r="D2" s="71" t="s">
        <v>11</v>
      </c>
      <c r="E2" s="76" t="s">
        <v>766</v>
      </c>
      <c r="F2" s="72">
        <f>C2*D$46</f>
        <v>5264</v>
      </c>
      <c r="G2" s="72">
        <f>F2-D$46</f>
        <v>2464</v>
      </c>
      <c r="H2" s="6" t="s">
        <v>148</v>
      </c>
      <c r="I2" t="s">
        <v>528</v>
      </c>
      <c r="J2" s="88">
        <f>D44</f>
        <v>100000</v>
      </c>
      <c r="K2" s="5">
        <v>44713</v>
      </c>
      <c r="L2" s="90">
        <f>SUMIF(A$2:A$32,K2,G$2:G$32)</f>
        <v>0</v>
      </c>
      <c r="M2">
        <f>L2/$J$2*100</f>
        <v>0</v>
      </c>
    </row>
    <row r="3" spans="1:13" ht="15.75" x14ac:dyDescent="0.25">
      <c r="A3" s="5">
        <v>44716</v>
      </c>
      <c r="B3" s="6" t="s">
        <v>543</v>
      </c>
      <c r="C3" s="48">
        <v>2.13</v>
      </c>
      <c r="D3" s="71" t="s">
        <v>11</v>
      </c>
      <c r="E3" s="76" t="s">
        <v>766</v>
      </c>
      <c r="F3" s="72">
        <f>C3*D$46</f>
        <v>5964</v>
      </c>
      <c r="G3" s="72">
        <f>F3-D$46</f>
        <v>3164</v>
      </c>
      <c r="H3" s="6" t="s">
        <v>142</v>
      </c>
      <c r="I3" t="s">
        <v>511</v>
      </c>
      <c r="J3" s="88">
        <f>J2+G2</f>
        <v>102464</v>
      </c>
      <c r="K3" s="5">
        <v>44714</v>
      </c>
      <c r="L3" s="90">
        <f t="shared" ref="L3:L31" si="0">SUMIF(A$2:A$32,K3,G$2:G$32)</f>
        <v>2464</v>
      </c>
      <c r="M3">
        <f t="shared" ref="M3:M31" si="1">L3/$J$2*100</f>
        <v>2.464</v>
      </c>
    </row>
    <row r="4" spans="1:13" ht="15.75" x14ac:dyDescent="0.25">
      <c r="A4" s="5">
        <v>44716</v>
      </c>
      <c r="B4" s="6" t="s">
        <v>773</v>
      </c>
      <c r="C4" s="48">
        <v>1.77</v>
      </c>
      <c r="D4" s="71" t="s">
        <v>11</v>
      </c>
      <c r="E4" s="76" t="s">
        <v>765</v>
      </c>
      <c r="F4" s="72">
        <f>C4*D$46</f>
        <v>4956</v>
      </c>
      <c r="G4" s="72">
        <f>F4-D$46</f>
        <v>2156</v>
      </c>
      <c r="H4" s="6" t="s">
        <v>683</v>
      </c>
      <c r="I4" t="s">
        <v>56</v>
      </c>
      <c r="J4" s="88">
        <f t="shared" ref="J4:J32" si="2">J3+G3</f>
        <v>105628</v>
      </c>
      <c r="K4" s="5">
        <v>44715</v>
      </c>
      <c r="L4" s="90">
        <f t="shared" si="0"/>
        <v>0</v>
      </c>
      <c r="M4">
        <f t="shared" si="1"/>
        <v>0</v>
      </c>
    </row>
    <row r="5" spans="1:13" ht="15.75" x14ac:dyDescent="0.25">
      <c r="A5" s="5">
        <v>44717</v>
      </c>
      <c r="B5" s="6" t="s">
        <v>546</v>
      </c>
      <c r="C5" s="71">
        <v>1.43</v>
      </c>
      <c r="D5" s="71" t="s">
        <v>11</v>
      </c>
      <c r="E5" s="83" t="s">
        <v>808</v>
      </c>
      <c r="F5" s="72">
        <v>0</v>
      </c>
      <c r="G5" s="72"/>
      <c r="H5" s="6" t="s">
        <v>139</v>
      </c>
      <c r="I5" t="s">
        <v>14</v>
      </c>
      <c r="J5" s="88">
        <f t="shared" si="2"/>
        <v>107784</v>
      </c>
      <c r="K5" s="5">
        <v>44716</v>
      </c>
      <c r="L5" s="90">
        <f t="shared" si="0"/>
        <v>5320</v>
      </c>
      <c r="M5">
        <f t="shared" si="1"/>
        <v>5.3199999999999994</v>
      </c>
    </row>
    <row r="6" spans="1:13" ht="15.75" x14ac:dyDescent="0.25">
      <c r="A6" s="5">
        <v>44717</v>
      </c>
      <c r="B6" s="6" t="s">
        <v>546</v>
      </c>
      <c r="C6" s="71">
        <v>1.68</v>
      </c>
      <c r="D6" s="71" t="s">
        <v>11</v>
      </c>
      <c r="E6" s="73" t="s">
        <v>487</v>
      </c>
      <c r="F6" s="72">
        <v>0</v>
      </c>
      <c r="G6" s="72">
        <f>F6-D$46</f>
        <v>-2800</v>
      </c>
      <c r="H6" s="6" t="s">
        <v>139</v>
      </c>
      <c r="I6" t="s">
        <v>14</v>
      </c>
      <c r="J6" s="88">
        <f t="shared" si="2"/>
        <v>107784</v>
      </c>
      <c r="K6" s="5">
        <v>44717</v>
      </c>
      <c r="L6" s="90">
        <f>SUMIF(A$2:A$32,K6,G$2:G$32)</f>
        <v>-3976</v>
      </c>
      <c r="M6">
        <f>L6/$J$2*100</f>
        <v>-3.9759999999999995</v>
      </c>
    </row>
    <row r="7" spans="1:13" ht="15.75" x14ac:dyDescent="0.25">
      <c r="A7" s="5">
        <v>44717</v>
      </c>
      <c r="B7" s="6" t="s">
        <v>547</v>
      </c>
      <c r="C7" s="71">
        <v>1.5</v>
      </c>
      <c r="D7" s="71" t="s">
        <v>11</v>
      </c>
      <c r="E7" s="73" t="s">
        <v>487</v>
      </c>
      <c r="F7" s="72">
        <v>0</v>
      </c>
      <c r="G7" s="72">
        <f>F7-D$46</f>
        <v>-2800</v>
      </c>
      <c r="H7" s="6" t="s">
        <v>148</v>
      </c>
      <c r="I7" t="s">
        <v>536</v>
      </c>
      <c r="J7" s="88">
        <f t="shared" si="2"/>
        <v>104984</v>
      </c>
      <c r="K7" s="5">
        <v>44718</v>
      </c>
      <c r="L7" s="90">
        <f t="shared" si="0"/>
        <v>0</v>
      </c>
      <c r="M7">
        <f t="shared" si="1"/>
        <v>0</v>
      </c>
    </row>
    <row r="8" spans="1:13" ht="15.75" x14ac:dyDescent="0.25">
      <c r="A8" s="5">
        <v>44717</v>
      </c>
      <c r="B8" s="6" t="s">
        <v>548</v>
      </c>
      <c r="C8" s="71">
        <v>1.4</v>
      </c>
      <c r="D8" s="71" t="s">
        <v>11</v>
      </c>
      <c r="E8" s="83" t="s">
        <v>808</v>
      </c>
      <c r="F8" s="72">
        <v>0</v>
      </c>
      <c r="G8" s="72"/>
      <c r="H8" s="6" t="s">
        <v>146</v>
      </c>
      <c r="I8" t="s">
        <v>14</v>
      </c>
      <c r="J8" s="88">
        <f>J7+G7</f>
        <v>102184</v>
      </c>
      <c r="K8" s="5">
        <v>44719</v>
      </c>
      <c r="L8" s="90">
        <f t="shared" si="0"/>
        <v>0</v>
      </c>
      <c r="M8">
        <f t="shared" si="1"/>
        <v>0</v>
      </c>
    </row>
    <row r="9" spans="1:13" ht="15.75" x14ac:dyDescent="0.25">
      <c r="A9" s="5">
        <v>44717</v>
      </c>
      <c r="B9" s="6" t="s">
        <v>548</v>
      </c>
      <c r="C9" s="71">
        <v>1.58</v>
      </c>
      <c r="D9" s="71" t="s">
        <v>11</v>
      </c>
      <c r="E9" s="76" t="s">
        <v>487</v>
      </c>
      <c r="F9" s="72">
        <f t="shared" ref="F9:F15" si="3">C9*D$46</f>
        <v>4424</v>
      </c>
      <c r="G9" s="72">
        <f t="shared" ref="G9:G29" si="4">F9-D$46</f>
        <v>1624</v>
      </c>
      <c r="H9" s="6" t="s">
        <v>146</v>
      </c>
      <c r="I9" t="s">
        <v>14</v>
      </c>
      <c r="J9" s="88">
        <f>J8+G8</f>
        <v>102184</v>
      </c>
      <c r="K9" s="5">
        <v>44720</v>
      </c>
      <c r="L9" s="90">
        <f t="shared" si="0"/>
        <v>5907.9999999999991</v>
      </c>
      <c r="M9">
        <f t="shared" si="1"/>
        <v>5.9079999999999995</v>
      </c>
    </row>
    <row r="10" spans="1:13" ht="15.75" x14ac:dyDescent="0.25">
      <c r="A10" s="5">
        <v>44720</v>
      </c>
      <c r="B10" s="6" t="s">
        <v>549</v>
      </c>
      <c r="C10" s="71">
        <v>1.85</v>
      </c>
      <c r="D10" s="71" t="s">
        <v>11</v>
      </c>
      <c r="E10" s="76" t="s">
        <v>766</v>
      </c>
      <c r="F10" s="72">
        <f t="shared" si="3"/>
        <v>5180</v>
      </c>
      <c r="G10" s="72">
        <f t="shared" si="4"/>
        <v>2380</v>
      </c>
      <c r="H10" s="6" t="s">
        <v>148</v>
      </c>
      <c r="I10" t="s">
        <v>37</v>
      </c>
      <c r="J10" s="88">
        <f t="shared" si="2"/>
        <v>103808</v>
      </c>
      <c r="K10" s="5">
        <v>44721</v>
      </c>
      <c r="L10" s="90">
        <f t="shared" si="0"/>
        <v>1932</v>
      </c>
      <c r="M10">
        <f t="shared" si="1"/>
        <v>1.9319999999999999</v>
      </c>
    </row>
    <row r="11" spans="1:13" ht="15.75" x14ac:dyDescent="0.25">
      <c r="A11" s="5">
        <v>44720</v>
      </c>
      <c r="B11" s="6" t="s">
        <v>549</v>
      </c>
      <c r="C11" s="71">
        <v>2.2599999999999998</v>
      </c>
      <c r="D11" s="71" t="s">
        <v>11</v>
      </c>
      <c r="E11" s="76" t="s">
        <v>488</v>
      </c>
      <c r="F11" s="72">
        <f t="shared" si="3"/>
        <v>6327.9999999999991</v>
      </c>
      <c r="G11" s="72">
        <f t="shared" si="4"/>
        <v>3527.9999999999991</v>
      </c>
      <c r="H11" s="6" t="s">
        <v>148</v>
      </c>
      <c r="I11" t="s">
        <v>37</v>
      </c>
      <c r="J11" s="88">
        <f t="shared" si="2"/>
        <v>106188</v>
      </c>
      <c r="K11" s="5">
        <v>44722</v>
      </c>
      <c r="L11" s="90">
        <f t="shared" si="0"/>
        <v>0</v>
      </c>
      <c r="M11">
        <f t="shared" si="1"/>
        <v>0</v>
      </c>
    </row>
    <row r="12" spans="1:13" ht="15.75" x14ac:dyDescent="0.25">
      <c r="A12" s="5">
        <v>44721</v>
      </c>
      <c r="B12" s="6" t="s">
        <v>550</v>
      </c>
      <c r="C12" s="71">
        <v>1.69</v>
      </c>
      <c r="D12" s="71" t="s">
        <v>11</v>
      </c>
      <c r="E12" s="76" t="s">
        <v>487</v>
      </c>
      <c r="F12" s="72">
        <f t="shared" si="3"/>
        <v>4732</v>
      </c>
      <c r="G12" s="72">
        <f t="shared" si="4"/>
        <v>1932</v>
      </c>
      <c r="H12" s="6" t="s">
        <v>146</v>
      </c>
      <c r="I12" t="s">
        <v>536</v>
      </c>
      <c r="J12" s="88">
        <f t="shared" si="2"/>
        <v>109716</v>
      </c>
      <c r="K12" s="5">
        <v>44723</v>
      </c>
      <c r="L12" s="90">
        <f t="shared" si="0"/>
        <v>0</v>
      </c>
      <c r="M12">
        <f t="shared" si="1"/>
        <v>0</v>
      </c>
    </row>
    <row r="13" spans="1:13" ht="15.75" x14ac:dyDescent="0.25">
      <c r="A13" s="5">
        <v>44724</v>
      </c>
      <c r="B13" s="6" t="s">
        <v>551</v>
      </c>
      <c r="C13" s="71">
        <v>1.68</v>
      </c>
      <c r="D13" s="71" t="s">
        <v>11</v>
      </c>
      <c r="E13" s="76" t="s">
        <v>487</v>
      </c>
      <c r="F13" s="72">
        <f t="shared" si="3"/>
        <v>4704</v>
      </c>
      <c r="G13" s="72">
        <f t="shared" si="4"/>
        <v>1904</v>
      </c>
      <c r="H13" s="6" t="s">
        <v>155</v>
      </c>
      <c r="I13" t="s">
        <v>536</v>
      </c>
      <c r="J13" s="88">
        <f t="shared" si="2"/>
        <v>111648</v>
      </c>
      <c r="K13" s="5">
        <v>44724</v>
      </c>
      <c r="L13" s="90">
        <f t="shared" si="0"/>
        <v>2800</v>
      </c>
      <c r="M13">
        <f t="shared" si="1"/>
        <v>2.8000000000000003</v>
      </c>
    </row>
    <row r="14" spans="1:13" ht="15.75" x14ac:dyDescent="0.25">
      <c r="A14" s="5">
        <v>44724</v>
      </c>
      <c r="B14" s="6" t="s">
        <v>774</v>
      </c>
      <c r="C14" s="71">
        <v>1.32</v>
      </c>
      <c r="D14" s="71" t="s">
        <v>11</v>
      </c>
      <c r="E14" s="76" t="s">
        <v>767</v>
      </c>
      <c r="F14" s="72">
        <f t="shared" si="3"/>
        <v>3696</v>
      </c>
      <c r="G14" s="72">
        <f t="shared" si="4"/>
        <v>896</v>
      </c>
      <c r="H14" s="6" t="s">
        <v>154</v>
      </c>
      <c r="I14" t="s">
        <v>56</v>
      </c>
      <c r="J14" s="88">
        <f t="shared" si="2"/>
        <v>113552</v>
      </c>
      <c r="K14" s="5">
        <v>44725</v>
      </c>
      <c r="L14" s="90">
        <f t="shared" si="0"/>
        <v>0</v>
      </c>
      <c r="M14">
        <f t="shared" si="1"/>
        <v>0</v>
      </c>
    </row>
    <row r="15" spans="1:13" ht="15.75" x14ac:dyDescent="0.25">
      <c r="A15" s="5">
        <v>44730</v>
      </c>
      <c r="B15" s="6" t="s">
        <v>775</v>
      </c>
      <c r="C15" s="71">
        <v>1.55</v>
      </c>
      <c r="D15" s="71" t="s">
        <v>11</v>
      </c>
      <c r="E15" s="76" t="s">
        <v>765</v>
      </c>
      <c r="F15" s="72">
        <f t="shared" si="3"/>
        <v>4340</v>
      </c>
      <c r="G15" s="72">
        <f t="shared" si="4"/>
        <v>1540</v>
      </c>
      <c r="H15" s="6" t="s">
        <v>155</v>
      </c>
      <c r="I15" t="s">
        <v>13</v>
      </c>
      <c r="J15" s="88">
        <f t="shared" si="2"/>
        <v>114448</v>
      </c>
      <c r="K15" s="5">
        <v>44726</v>
      </c>
      <c r="L15" s="90">
        <f t="shared" si="0"/>
        <v>0</v>
      </c>
      <c r="M15">
        <f t="shared" si="1"/>
        <v>0</v>
      </c>
    </row>
    <row r="16" spans="1:13" ht="15.75" x14ac:dyDescent="0.25">
      <c r="A16" s="5">
        <v>44730</v>
      </c>
      <c r="B16" s="6" t="s">
        <v>776</v>
      </c>
      <c r="C16" s="71">
        <v>2.9</v>
      </c>
      <c r="D16" s="71" t="s">
        <v>11</v>
      </c>
      <c r="E16" s="73" t="s">
        <v>766</v>
      </c>
      <c r="F16" s="72">
        <v>0</v>
      </c>
      <c r="G16" s="72">
        <f t="shared" si="4"/>
        <v>-2800</v>
      </c>
      <c r="H16" s="6" t="s">
        <v>150</v>
      </c>
      <c r="I16" t="s">
        <v>13</v>
      </c>
      <c r="J16" s="88">
        <f t="shared" si="2"/>
        <v>115988</v>
      </c>
      <c r="K16" s="5">
        <v>44727</v>
      </c>
      <c r="L16" s="90">
        <f t="shared" si="0"/>
        <v>0</v>
      </c>
      <c r="M16">
        <f t="shared" si="1"/>
        <v>0</v>
      </c>
    </row>
    <row r="17" spans="1:13" ht="15.75" x14ac:dyDescent="0.25">
      <c r="A17" s="5">
        <v>44730</v>
      </c>
      <c r="B17" s="6" t="s">
        <v>777</v>
      </c>
      <c r="C17" s="71">
        <v>1.64</v>
      </c>
      <c r="D17" s="71" t="s">
        <v>11</v>
      </c>
      <c r="E17" s="73" t="s">
        <v>765</v>
      </c>
      <c r="F17" s="72">
        <v>0</v>
      </c>
      <c r="G17" s="72">
        <f t="shared" si="4"/>
        <v>-2800</v>
      </c>
      <c r="H17" s="6" t="s">
        <v>148</v>
      </c>
      <c r="I17" t="s">
        <v>13</v>
      </c>
      <c r="J17" s="88">
        <f t="shared" si="2"/>
        <v>113188</v>
      </c>
      <c r="K17" s="5">
        <v>44728</v>
      </c>
      <c r="L17" s="90">
        <f t="shared" si="0"/>
        <v>0</v>
      </c>
      <c r="M17">
        <f t="shared" si="1"/>
        <v>0</v>
      </c>
    </row>
    <row r="18" spans="1:13" ht="15.75" x14ac:dyDescent="0.25">
      <c r="A18" s="5">
        <v>44731</v>
      </c>
      <c r="B18" s="6" t="s">
        <v>555</v>
      </c>
      <c r="C18" s="71">
        <v>1.34</v>
      </c>
      <c r="D18" s="71" t="s">
        <v>11</v>
      </c>
      <c r="E18" s="76" t="s">
        <v>767</v>
      </c>
      <c r="F18" s="72">
        <f>C18*D$46</f>
        <v>3752</v>
      </c>
      <c r="G18" s="72">
        <f t="shared" si="4"/>
        <v>952</v>
      </c>
      <c r="H18" s="6" t="s">
        <v>153</v>
      </c>
      <c r="I18" t="s">
        <v>37</v>
      </c>
      <c r="J18" s="88">
        <f t="shared" si="2"/>
        <v>110388</v>
      </c>
      <c r="K18" s="5">
        <v>44729</v>
      </c>
      <c r="L18" s="90">
        <f t="shared" si="0"/>
        <v>0</v>
      </c>
      <c r="M18">
        <f t="shared" si="1"/>
        <v>0</v>
      </c>
    </row>
    <row r="19" spans="1:13" ht="15.75" x14ac:dyDescent="0.25">
      <c r="A19" s="5">
        <v>44731</v>
      </c>
      <c r="B19" s="6" t="s">
        <v>555</v>
      </c>
      <c r="C19" s="71">
        <v>1.71</v>
      </c>
      <c r="D19" s="71" t="s">
        <v>11</v>
      </c>
      <c r="E19" s="73" t="s">
        <v>488</v>
      </c>
      <c r="F19" s="72">
        <v>0</v>
      </c>
      <c r="G19" s="72">
        <f t="shared" si="4"/>
        <v>-2800</v>
      </c>
      <c r="H19" s="6" t="s">
        <v>153</v>
      </c>
      <c r="I19" t="s">
        <v>37</v>
      </c>
      <c r="J19" s="88">
        <f t="shared" si="2"/>
        <v>111340</v>
      </c>
      <c r="K19" s="5">
        <v>44730</v>
      </c>
      <c r="L19" s="90">
        <f t="shared" si="0"/>
        <v>-4060</v>
      </c>
      <c r="M19">
        <f t="shared" si="1"/>
        <v>-4.0599999999999996</v>
      </c>
    </row>
    <row r="20" spans="1:13" ht="15.75" x14ac:dyDescent="0.25">
      <c r="A20" s="5">
        <v>44732</v>
      </c>
      <c r="B20" s="6" t="s">
        <v>557</v>
      </c>
      <c r="C20" s="71">
        <v>2.0099999999999998</v>
      </c>
      <c r="D20" s="71" t="s">
        <v>11</v>
      </c>
      <c r="E20" s="76" t="s">
        <v>766</v>
      </c>
      <c r="F20" s="72">
        <f>C20*D$46</f>
        <v>5627.9999999999991</v>
      </c>
      <c r="G20" s="72">
        <f t="shared" si="4"/>
        <v>2827.9999999999991</v>
      </c>
      <c r="H20" s="6" t="s">
        <v>140</v>
      </c>
      <c r="I20" t="s">
        <v>558</v>
      </c>
      <c r="J20" s="88">
        <f t="shared" si="2"/>
        <v>108540</v>
      </c>
      <c r="K20" s="5">
        <v>44731</v>
      </c>
      <c r="L20" s="90">
        <f t="shared" si="0"/>
        <v>-1848</v>
      </c>
      <c r="M20">
        <f t="shared" si="1"/>
        <v>-1.8480000000000001</v>
      </c>
    </row>
    <row r="21" spans="1:13" ht="15.75" x14ac:dyDescent="0.25">
      <c r="A21" s="5">
        <v>44732</v>
      </c>
      <c r="B21" s="6" t="s">
        <v>778</v>
      </c>
      <c r="C21" s="71">
        <v>1.31</v>
      </c>
      <c r="D21" s="71" t="s">
        <v>11</v>
      </c>
      <c r="E21" s="76" t="s">
        <v>767</v>
      </c>
      <c r="F21" s="72">
        <f>C21*D$46</f>
        <v>3668</v>
      </c>
      <c r="G21" s="72">
        <f t="shared" si="4"/>
        <v>868</v>
      </c>
      <c r="H21" s="6" t="s">
        <v>146</v>
      </c>
      <c r="I21" t="s">
        <v>56</v>
      </c>
      <c r="J21" s="88">
        <f t="shared" si="2"/>
        <v>111368</v>
      </c>
      <c r="K21" s="5">
        <v>44732</v>
      </c>
      <c r="L21" s="90">
        <f t="shared" si="0"/>
        <v>4619.9999999999991</v>
      </c>
      <c r="M21">
        <f t="shared" si="1"/>
        <v>4.6199999999999992</v>
      </c>
    </row>
    <row r="22" spans="1:13" ht="15.75" x14ac:dyDescent="0.25">
      <c r="A22" s="5">
        <v>44732</v>
      </c>
      <c r="B22" s="6" t="s">
        <v>105</v>
      </c>
      <c r="C22" s="71">
        <v>1.33</v>
      </c>
      <c r="D22" s="71" t="s">
        <v>11</v>
      </c>
      <c r="E22" s="76" t="s">
        <v>767</v>
      </c>
      <c r="F22" s="72">
        <f>C22*D$46</f>
        <v>3724</v>
      </c>
      <c r="G22" s="72">
        <f t="shared" si="4"/>
        <v>924</v>
      </c>
      <c r="H22" s="6" t="s">
        <v>145</v>
      </c>
      <c r="I22" t="s">
        <v>15</v>
      </c>
      <c r="J22" s="88">
        <f t="shared" si="2"/>
        <v>112236</v>
      </c>
      <c r="K22" s="5">
        <v>44733</v>
      </c>
      <c r="L22" s="90">
        <f t="shared" si="0"/>
        <v>0</v>
      </c>
      <c r="M22">
        <f t="shared" si="1"/>
        <v>0</v>
      </c>
    </row>
    <row r="23" spans="1:13" ht="15.75" x14ac:dyDescent="0.25">
      <c r="A23" s="5">
        <v>44734</v>
      </c>
      <c r="B23" s="6" t="s">
        <v>779</v>
      </c>
      <c r="C23" s="71">
        <v>2.0699999999999998</v>
      </c>
      <c r="D23" s="71" t="s">
        <v>11</v>
      </c>
      <c r="E23" s="76" t="s">
        <v>766</v>
      </c>
      <c r="F23" s="72">
        <f>C23*D$46</f>
        <v>5796</v>
      </c>
      <c r="G23" s="72">
        <f t="shared" si="4"/>
        <v>2996</v>
      </c>
      <c r="H23" s="6" t="s">
        <v>140</v>
      </c>
      <c r="I23" t="s">
        <v>56</v>
      </c>
      <c r="J23" s="88">
        <f t="shared" si="2"/>
        <v>113160</v>
      </c>
      <c r="K23" s="5">
        <v>44734</v>
      </c>
      <c r="L23" s="90">
        <f t="shared" si="0"/>
        <v>2996</v>
      </c>
      <c r="M23">
        <f t="shared" si="1"/>
        <v>2.996</v>
      </c>
    </row>
    <row r="24" spans="1:13" ht="15.75" x14ac:dyDescent="0.25">
      <c r="A24" s="5">
        <v>44736</v>
      </c>
      <c r="B24" s="8" t="s">
        <v>559</v>
      </c>
      <c r="C24" s="71">
        <v>1.93</v>
      </c>
      <c r="D24" s="71" t="s">
        <v>11</v>
      </c>
      <c r="E24" s="73" t="s">
        <v>766</v>
      </c>
      <c r="F24" s="72">
        <v>0</v>
      </c>
      <c r="G24" s="72">
        <f t="shared" si="4"/>
        <v>-2800</v>
      </c>
      <c r="H24" s="6" t="s">
        <v>150</v>
      </c>
      <c r="I24" t="s">
        <v>88</v>
      </c>
      <c r="J24" s="88">
        <f t="shared" si="2"/>
        <v>116156</v>
      </c>
      <c r="K24" s="5">
        <v>44735</v>
      </c>
      <c r="L24" s="90">
        <f t="shared" si="0"/>
        <v>0</v>
      </c>
      <c r="M24">
        <f t="shared" si="1"/>
        <v>0</v>
      </c>
    </row>
    <row r="25" spans="1:13" ht="15.75" x14ac:dyDescent="0.25">
      <c r="A25" s="5">
        <v>44737</v>
      </c>
      <c r="B25" s="6" t="s">
        <v>562</v>
      </c>
      <c r="C25" s="71">
        <v>1.32</v>
      </c>
      <c r="D25" s="71" t="s">
        <v>11</v>
      </c>
      <c r="E25" s="76" t="s">
        <v>767</v>
      </c>
      <c r="F25" s="72">
        <f>C25*D$46</f>
        <v>3696</v>
      </c>
      <c r="G25" s="72">
        <f t="shared" si="4"/>
        <v>896</v>
      </c>
      <c r="H25" s="6" t="s">
        <v>149</v>
      </c>
      <c r="I25" t="s">
        <v>37</v>
      </c>
      <c r="J25" s="88">
        <f t="shared" si="2"/>
        <v>113356</v>
      </c>
      <c r="K25" s="5">
        <v>44736</v>
      </c>
      <c r="L25" s="90">
        <f t="shared" si="0"/>
        <v>-2800</v>
      </c>
      <c r="M25">
        <f t="shared" si="1"/>
        <v>-2.8000000000000003</v>
      </c>
    </row>
    <row r="26" spans="1:13" ht="15.75" x14ac:dyDescent="0.25">
      <c r="A26" s="5">
        <v>44737</v>
      </c>
      <c r="B26" s="6" t="s">
        <v>562</v>
      </c>
      <c r="C26" s="71">
        <v>1.85</v>
      </c>
      <c r="D26" s="71" t="s">
        <v>11</v>
      </c>
      <c r="E26" s="73" t="s">
        <v>487</v>
      </c>
      <c r="F26" s="72">
        <v>0</v>
      </c>
      <c r="G26" s="72">
        <f t="shared" si="4"/>
        <v>-2800</v>
      </c>
      <c r="H26" s="6" t="s">
        <v>149</v>
      </c>
      <c r="I26" t="s">
        <v>37</v>
      </c>
      <c r="J26" s="88">
        <f t="shared" si="2"/>
        <v>114252</v>
      </c>
      <c r="K26" s="5">
        <v>44737</v>
      </c>
      <c r="L26" s="90">
        <f t="shared" si="0"/>
        <v>-756</v>
      </c>
      <c r="M26">
        <f t="shared" si="1"/>
        <v>-0.75600000000000001</v>
      </c>
    </row>
    <row r="27" spans="1:13" ht="15.75" x14ac:dyDescent="0.25">
      <c r="A27" s="5">
        <v>44737</v>
      </c>
      <c r="B27" s="6" t="s">
        <v>782</v>
      </c>
      <c r="C27" s="71">
        <v>1.41</v>
      </c>
      <c r="D27" s="71" t="s">
        <v>11</v>
      </c>
      <c r="E27" s="76" t="s">
        <v>767</v>
      </c>
      <c r="F27" s="72">
        <f>C27*D$46</f>
        <v>3948</v>
      </c>
      <c r="G27" s="72">
        <f t="shared" si="4"/>
        <v>1148</v>
      </c>
      <c r="H27" s="6" t="s">
        <v>146</v>
      </c>
      <c r="I27" t="s">
        <v>15</v>
      </c>
      <c r="J27" s="88">
        <f t="shared" si="2"/>
        <v>111452</v>
      </c>
      <c r="K27" s="5">
        <v>44738</v>
      </c>
      <c r="L27" s="90">
        <f t="shared" si="0"/>
        <v>-3052</v>
      </c>
      <c r="M27">
        <f t="shared" si="1"/>
        <v>-3.052</v>
      </c>
    </row>
    <row r="28" spans="1:13" ht="15.75" x14ac:dyDescent="0.25">
      <c r="A28" s="5">
        <v>44738</v>
      </c>
      <c r="B28" s="6" t="s">
        <v>564</v>
      </c>
      <c r="C28" s="71">
        <v>1.4</v>
      </c>
      <c r="D28" s="71" t="s">
        <v>11</v>
      </c>
      <c r="E28" s="73" t="s">
        <v>767</v>
      </c>
      <c r="F28" s="72">
        <v>0</v>
      </c>
      <c r="G28" s="72">
        <f t="shared" si="4"/>
        <v>-2800</v>
      </c>
      <c r="H28" s="6" t="s">
        <v>142</v>
      </c>
      <c r="I28" t="s">
        <v>14</v>
      </c>
      <c r="J28" s="88">
        <f t="shared" si="2"/>
        <v>112600</v>
      </c>
      <c r="K28" s="5">
        <v>44739</v>
      </c>
      <c r="L28" s="90">
        <f t="shared" si="0"/>
        <v>0</v>
      </c>
      <c r="M28">
        <f t="shared" si="1"/>
        <v>0</v>
      </c>
    </row>
    <row r="29" spans="1:13" ht="15.75" x14ac:dyDescent="0.25">
      <c r="A29" s="5">
        <v>44738</v>
      </c>
      <c r="B29" s="6" t="s">
        <v>564</v>
      </c>
      <c r="C29" s="71">
        <v>1.91</v>
      </c>
      <c r="D29" s="71" t="s">
        <v>11</v>
      </c>
      <c r="E29" s="76" t="s">
        <v>488</v>
      </c>
      <c r="F29" s="72">
        <f>C29*D$46</f>
        <v>5348</v>
      </c>
      <c r="G29" s="72">
        <f t="shared" si="4"/>
        <v>2548</v>
      </c>
      <c r="H29" s="6" t="s">
        <v>142</v>
      </c>
      <c r="I29" t="s">
        <v>14</v>
      </c>
      <c r="J29" s="88">
        <f t="shared" si="2"/>
        <v>109800</v>
      </c>
      <c r="K29" s="5">
        <v>44740</v>
      </c>
      <c r="L29" s="90">
        <f t="shared" si="0"/>
        <v>0</v>
      </c>
      <c r="M29">
        <f t="shared" si="1"/>
        <v>0</v>
      </c>
    </row>
    <row r="30" spans="1:13" ht="15.75" x14ac:dyDescent="0.25">
      <c r="A30" s="5">
        <v>44738</v>
      </c>
      <c r="B30" s="6" t="s">
        <v>565</v>
      </c>
      <c r="C30" s="71">
        <v>2.21</v>
      </c>
      <c r="D30" s="71" t="s">
        <v>11</v>
      </c>
      <c r="E30" s="83" t="s">
        <v>766</v>
      </c>
      <c r="F30" s="72">
        <v>0</v>
      </c>
      <c r="G30" s="72">
        <v>0</v>
      </c>
      <c r="H30" s="6" t="s">
        <v>146</v>
      </c>
      <c r="I30" t="s">
        <v>18</v>
      </c>
      <c r="J30" s="88">
        <f t="shared" si="2"/>
        <v>112348</v>
      </c>
      <c r="K30" s="5">
        <v>44741</v>
      </c>
      <c r="L30" s="90">
        <f t="shared" si="0"/>
        <v>924</v>
      </c>
      <c r="M30">
        <f t="shared" si="1"/>
        <v>0.92400000000000004</v>
      </c>
    </row>
    <row r="31" spans="1:13" ht="15.75" x14ac:dyDescent="0.25">
      <c r="A31" s="5">
        <v>44738</v>
      </c>
      <c r="B31" s="6" t="s">
        <v>783</v>
      </c>
      <c r="C31" s="71">
        <v>1.78</v>
      </c>
      <c r="D31" s="71" t="s">
        <v>11</v>
      </c>
      <c r="E31" s="73" t="s">
        <v>765</v>
      </c>
      <c r="F31" s="72">
        <v>0</v>
      </c>
      <c r="G31" s="72">
        <f>F31-D$46</f>
        <v>-2800</v>
      </c>
      <c r="H31" s="6" t="s">
        <v>146</v>
      </c>
      <c r="I31" t="s">
        <v>56</v>
      </c>
      <c r="J31" s="88">
        <f t="shared" si="2"/>
        <v>112348</v>
      </c>
      <c r="K31" s="5">
        <v>44742</v>
      </c>
      <c r="L31" s="90">
        <f t="shared" si="0"/>
        <v>0</v>
      </c>
      <c r="M31">
        <f t="shared" si="1"/>
        <v>0</v>
      </c>
    </row>
    <row r="32" spans="1:13" ht="15.75" x14ac:dyDescent="0.25">
      <c r="A32" s="5">
        <v>44741</v>
      </c>
      <c r="B32" s="6" t="s">
        <v>784</v>
      </c>
      <c r="C32" s="71">
        <v>1.33</v>
      </c>
      <c r="D32" s="71" t="s">
        <v>11</v>
      </c>
      <c r="E32" s="76" t="s">
        <v>767</v>
      </c>
      <c r="F32" s="72">
        <f>C32*D$46</f>
        <v>3724</v>
      </c>
      <c r="G32" s="72">
        <f>F32-D$46</f>
        <v>924</v>
      </c>
      <c r="H32" s="6" t="s">
        <v>151</v>
      </c>
      <c r="I32" t="s">
        <v>13</v>
      </c>
      <c r="J32" s="88">
        <f t="shared" si="2"/>
        <v>109548</v>
      </c>
    </row>
    <row r="33" spans="1:10" x14ac:dyDescent="0.25">
      <c r="A33" s="5"/>
      <c r="B33" s="6"/>
      <c r="D33" s="12"/>
      <c r="E33" s="69"/>
      <c r="F33" s="13"/>
      <c r="G33" s="13"/>
      <c r="H33" s="13"/>
      <c r="I33" s="6"/>
      <c r="J33" s="88">
        <f>J32+G32</f>
        <v>110472</v>
      </c>
    </row>
    <row r="34" spans="1:10" x14ac:dyDescent="0.25">
      <c r="A34" s="5"/>
      <c r="B34" s="6"/>
      <c r="D34" s="6"/>
      <c r="E34" s="69"/>
      <c r="F34" s="19"/>
      <c r="G34" s="19"/>
      <c r="H34" s="19"/>
      <c r="I34" s="6"/>
      <c r="J34" s="6"/>
    </row>
    <row r="35" spans="1:10" ht="15.75" x14ac:dyDescent="0.25">
      <c r="A35" s="6"/>
      <c r="B35" s="6" t="s">
        <v>166</v>
      </c>
      <c r="C35" s="33"/>
      <c r="D35" s="15">
        <f>COUNT(C2:C32)</f>
        <v>31</v>
      </c>
      <c r="E35" s="51"/>
      <c r="F35" s="34"/>
      <c r="G35" s="12"/>
      <c r="H35" s="12"/>
    </row>
    <row r="36" spans="1:10" x14ac:dyDescent="0.25">
      <c r="A36" s="6"/>
      <c r="B36" s="6" t="s">
        <v>167</v>
      </c>
      <c r="C36" s="6"/>
      <c r="D36" s="16">
        <f>COUNTIF(G2:G32,"&lt;0")</f>
        <v>9</v>
      </c>
      <c r="E36" s="52"/>
      <c r="F36" s="36"/>
      <c r="G36" s="37"/>
      <c r="H36" s="37"/>
    </row>
    <row r="37" spans="1:10" x14ac:dyDescent="0.25">
      <c r="A37" s="6"/>
      <c r="B37" s="6" t="s">
        <v>168</v>
      </c>
      <c r="C37" s="6"/>
      <c r="D37" s="17">
        <f>D35-D36</f>
        <v>22</v>
      </c>
      <c r="E37" s="52"/>
      <c r="F37" s="36"/>
      <c r="G37" s="37"/>
      <c r="H37" s="37"/>
    </row>
    <row r="38" spans="1:10" x14ac:dyDescent="0.25">
      <c r="A38" s="6"/>
      <c r="B38" s="6" t="s">
        <v>169</v>
      </c>
      <c r="C38" s="6"/>
      <c r="D38" s="6">
        <f>D37/D35*100</f>
        <v>70.967741935483872</v>
      </c>
      <c r="E38" s="52"/>
      <c r="F38" s="36"/>
      <c r="G38" s="37"/>
      <c r="H38" s="37"/>
    </row>
    <row r="39" spans="1:10" x14ac:dyDescent="0.25">
      <c r="A39" s="6"/>
      <c r="B39" s="6" t="s">
        <v>170</v>
      </c>
      <c r="C39" s="6"/>
      <c r="D39" s="6">
        <f>1/D40*100</f>
        <v>58.303554636072974</v>
      </c>
      <c r="E39" s="52"/>
      <c r="F39" s="36"/>
      <c r="G39" s="37"/>
      <c r="H39" s="37"/>
    </row>
    <row r="40" spans="1:10" x14ac:dyDescent="0.25">
      <c r="A40" s="6"/>
      <c r="B40" s="6" t="s">
        <v>171</v>
      </c>
      <c r="C40" s="6"/>
      <c r="D40" s="6">
        <f>SUM(C2:C32)/D35</f>
        <v>1.7151612903225806</v>
      </c>
      <c r="E40" s="52"/>
      <c r="F40" s="36"/>
      <c r="G40" s="37"/>
      <c r="H40" s="37"/>
    </row>
    <row r="41" spans="1:10" x14ac:dyDescent="0.25">
      <c r="A41" s="6"/>
      <c r="B41" s="6" t="s">
        <v>172</v>
      </c>
      <c r="C41" s="6"/>
      <c r="D41" s="17">
        <f>D38-D39</f>
        <v>12.664187299410898</v>
      </c>
      <c r="E41" s="52"/>
      <c r="F41" s="36"/>
      <c r="G41" s="37"/>
      <c r="H41" s="37"/>
    </row>
    <row r="42" spans="1:10" x14ac:dyDescent="0.25">
      <c r="A42" s="6"/>
      <c r="B42" s="6" t="s">
        <v>173</v>
      </c>
      <c r="C42" s="6"/>
      <c r="D42" s="17">
        <f>D41/1</f>
        <v>12.664187299410898</v>
      </c>
      <c r="E42" s="52"/>
      <c r="F42" s="36"/>
      <c r="G42" s="37"/>
      <c r="H42" s="37"/>
    </row>
    <row r="43" spans="1:10" ht="18.75" x14ac:dyDescent="0.3">
      <c r="A43" s="6"/>
      <c r="B43" s="38" t="s">
        <v>485</v>
      </c>
      <c r="C43" s="6"/>
      <c r="D43" s="39">
        <v>100000</v>
      </c>
      <c r="E43" s="52"/>
      <c r="F43" s="36"/>
      <c r="G43" s="37"/>
      <c r="H43" s="37"/>
    </row>
    <row r="44" spans="1:10" ht="18.75" x14ac:dyDescent="0.3">
      <c r="A44" s="6"/>
      <c r="B44" s="6" t="s">
        <v>486</v>
      </c>
      <c r="C44" s="6"/>
      <c r="D44" s="18">
        <v>100000</v>
      </c>
      <c r="E44" s="52"/>
      <c r="F44" s="36"/>
      <c r="G44" s="37"/>
      <c r="H44" s="37"/>
    </row>
    <row r="45" spans="1:10" x14ac:dyDescent="0.25">
      <c r="A45" s="6"/>
      <c r="B45" s="6" t="s">
        <v>175</v>
      </c>
      <c r="C45" s="6"/>
      <c r="D45" s="19">
        <f>D44/100</f>
        <v>1000</v>
      </c>
      <c r="E45" s="52"/>
      <c r="F45" s="36"/>
      <c r="G45" s="37"/>
      <c r="H45" s="37"/>
    </row>
    <row r="46" spans="1:10" x14ac:dyDescent="0.25">
      <c r="A46" s="6"/>
      <c r="B46" s="40" t="s">
        <v>764</v>
      </c>
      <c r="C46" s="6"/>
      <c r="D46" s="41">
        <f>D45*2.8</f>
        <v>2800</v>
      </c>
      <c r="E46" s="52"/>
      <c r="F46" s="36"/>
      <c r="G46" s="37"/>
      <c r="H46" s="37"/>
    </row>
    <row r="47" spans="1:10" x14ac:dyDescent="0.25">
      <c r="A47" s="6"/>
      <c r="B47" s="6" t="s">
        <v>176</v>
      </c>
      <c r="C47" s="6"/>
      <c r="D47" s="13">
        <f>SUM(G2:G32)</f>
        <v>10472</v>
      </c>
      <c r="E47" s="52"/>
      <c r="F47" s="36"/>
      <c r="G47" s="37"/>
      <c r="H47" s="37"/>
    </row>
    <row r="48" spans="1:10" x14ac:dyDescent="0.25">
      <c r="A48" s="6"/>
      <c r="B48" s="42" t="s">
        <v>177</v>
      </c>
      <c r="C48" s="6"/>
      <c r="D48" s="12">
        <f>D47/D43*100</f>
        <v>10.472</v>
      </c>
      <c r="E48" s="52"/>
      <c r="F48" s="36"/>
      <c r="G48" s="37"/>
      <c r="H48" s="37"/>
    </row>
    <row r="49" spans="5:5" x14ac:dyDescent="0.25">
      <c r="E49" s="53"/>
    </row>
  </sheetData>
  <conditionalFormatting sqref="E36:E48">
    <cfRule type="cellIs" dxfId="66" priority="1" operator="greaterThan">
      <formula>0</formula>
    </cfRule>
    <cfRule type="cellIs" dxfId="65" priority="2" operator="lessThan">
      <formula>-240.63</formula>
    </cfRule>
    <cfRule type="cellIs" dxfId="64" priority="3" operator="greaterThan">
      <formula>0</formula>
    </cfRule>
  </conditionalFormatting>
  <conditionalFormatting sqref="G33:H34 G2:G32">
    <cfRule type="cellIs" dxfId="63" priority="4" operator="lessThan">
      <formula>0</formula>
    </cfRule>
    <cfRule type="cellIs" dxfId="62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C37" sqref="C37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44717</v>
      </c>
      <c r="B2" s="48" t="s">
        <v>546</v>
      </c>
      <c r="C2" s="48">
        <v>1.68</v>
      </c>
      <c r="D2" s="71" t="s">
        <v>11</v>
      </c>
      <c r="E2" s="73" t="s">
        <v>487</v>
      </c>
      <c r="F2" s="72">
        <v>0</v>
      </c>
      <c r="G2" s="72">
        <f>F2-D$25</f>
        <v>-2800</v>
      </c>
      <c r="H2" s="77" t="s">
        <v>139</v>
      </c>
      <c r="I2" s="77" t="s">
        <v>14</v>
      </c>
    </row>
    <row r="3" spans="1:9" ht="15.75" x14ac:dyDescent="0.25">
      <c r="A3" s="47">
        <v>44717</v>
      </c>
      <c r="B3" s="48" t="s">
        <v>547</v>
      </c>
      <c r="C3" s="48">
        <v>1.5</v>
      </c>
      <c r="D3" s="71" t="s">
        <v>11</v>
      </c>
      <c r="E3" s="73" t="s">
        <v>487</v>
      </c>
      <c r="F3" s="72">
        <v>0</v>
      </c>
      <c r="G3" s="72">
        <f t="shared" ref="G3:G10" si="0">F3-D$25</f>
        <v>-2800</v>
      </c>
      <c r="H3" s="77" t="s">
        <v>148</v>
      </c>
      <c r="I3" s="77" t="s">
        <v>536</v>
      </c>
    </row>
    <row r="4" spans="1:9" ht="15.75" x14ac:dyDescent="0.25">
      <c r="A4" s="47">
        <v>44717</v>
      </c>
      <c r="B4" s="48" t="s">
        <v>548</v>
      </c>
      <c r="C4" s="48">
        <v>1.58</v>
      </c>
      <c r="D4" s="71" t="s">
        <v>11</v>
      </c>
      <c r="E4" s="76" t="s">
        <v>487</v>
      </c>
      <c r="F4" s="72">
        <f t="shared" ref="F4:F10" si="1">C4*D$25</f>
        <v>4424</v>
      </c>
      <c r="G4" s="72">
        <f t="shared" si="0"/>
        <v>1624</v>
      </c>
      <c r="H4" s="77" t="s">
        <v>146</v>
      </c>
      <c r="I4" s="77" t="s">
        <v>14</v>
      </c>
    </row>
    <row r="5" spans="1:9" ht="15.75" x14ac:dyDescent="0.25">
      <c r="A5" s="47">
        <v>44720</v>
      </c>
      <c r="B5" s="48" t="s">
        <v>549</v>
      </c>
      <c r="C5" s="71">
        <v>1.85</v>
      </c>
      <c r="D5" s="71" t="s">
        <v>11</v>
      </c>
      <c r="E5" s="76" t="s">
        <v>488</v>
      </c>
      <c r="F5" s="72">
        <f t="shared" si="1"/>
        <v>5180</v>
      </c>
      <c r="G5" s="72">
        <f t="shared" si="0"/>
        <v>2380</v>
      </c>
      <c r="H5" s="77" t="s">
        <v>148</v>
      </c>
      <c r="I5" s="77" t="s">
        <v>37</v>
      </c>
    </row>
    <row r="6" spans="1:9" ht="15.75" x14ac:dyDescent="0.25">
      <c r="A6" s="47">
        <v>44721</v>
      </c>
      <c r="B6" s="48" t="s">
        <v>550</v>
      </c>
      <c r="C6" s="71">
        <v>1.69</v>
      </c>
      <c r="D6" s="71" t="s">
        <v>11</v>
      </c>
      <c r="E6" s="76" t="s">
        <v>487</v>
      </c>
      <c r="F6" s="72">
        <f t="shared" si="1"/>
        <v>4732</v>
      </c>
      <c r="G6" s="72">
        <f t="shared" si="0"/>
        <v>1932</v>
      </c>
      <c r="H6" s="77" t="s">
        <v>146</v>
      </c>
      <c r="I6" s="77" t="s">
        <v>536</v>
      </c>
    </row>
    <row r="7" spans="1:9" ht="15.75" x14ac:dyDescent="0.25">
      <c r="A7" s="47">
        <v>44724</v>
      </c>
      <c r="B7" s="48" t="s">
        <v>551</v>
      </c>
      <c r="C7" s="71">
        <v>1.68</v>
      </c>
      <c r="D7" s="71" t="s">
        <v>11</v>
      </c>
      <c r="E7" s="76" t="s">
        <v>487</v>
      </c>
      <c r="F7" s="72">
        <f t="shared" si="1"/>
        <v>4704</v>
      </c>
      <c r="G7" s="72">
        <f t="shared" si="0"/>
        <v>1904</v>
      </c>
      <c r="H7" s="77" t="s">
        <v>155</v>
      </c>
      <c r="I7" s="77" t="s">
        <v>536</v>
      </c>
    </row>
    <row r="8" spans="1:9" ht="15.75" x14ac:dyDescent="0.25">
      <c r="A8" s="47">
        <v>44731</v>
      </c>
      <c r="B8" s="48" t="s">
        <v>555</v>
      </c>
      <c r="C8" s="71">
        <v>1.73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77" t="s">
        <v>153</v>
      </c>
      <c r="I8" s="77" t="s">
        <v>37</v>
      </c>
    </row>
    <row r="9" spans="1:9" ht="15.75" x14ac:dyDescent="0.25">
      <c r="A9" s="47">
        <v>44737</v>
      </c>
      <c r="B9" s="48" t="s">
        <v>562</v>
      </c>
      <c r="C9" s="71">
        <v>1.85</v>
      </c>
      <c r="D9" s="71" t="s">
        <v>11</v>
      </c>
      <c r="E9" s="76" t="s">
        <v>488</v>
      </c>
      <c r="F9" s="72">
        <f t="shared" si="1"/>
        <v>5180</v>
      </c>
      <c r="G9" s="72">
        <f t="shared" si="0"/>
        <v>2380</v>
      </c>
      <c r="H9" s="77" t="s">
        <v>149</v>
      </c>
      <c r="I9" s="77" t="s">
        <v>37</v>
      </c>
    </row>
    <row r="10" spans="1:9" ht="15.75" x14ac:dyDescent="0.25">
      <c r="A10" s="47">
        <v>44738</v>
      </c>
      <c r="B10" s="48" t="s">
        <v>564</v>
      </c>
      <c r="C10" s="71">
        <v>1.91</v>
      </c>
      <c r="D10" s="71" t="s">
        <v>11</v>
      </c>
      <c r="E10" s="76" t="s">
        <v>488</v>
      </c>
      <c r="F10" s="72">
        <f t="shared" si="1"/>
        <v>5348</v>
      </c>
      <c r="G10" s="72">
        <f t="shared" si="0"/>
        <v>2548</v>
      </c>
      <c r="H10" s="77" t="s">
        <v>142</v>
      </c>
      <c r="I10" s="77" t="s">
        <v>14</v>
      </c>
    </row>
    <row r="11" spans="1:9" x14ac:dyDescent="0.25">
      <c r="A11" s="5"/>
      <c r="B11" s="6"/>
      <c r="D11" s="12"/>
      <c r="E11" s="78"/>
      <c r="F11" s="13"/>
      <c r="G11" s="13"/>
      <c r="H11" s="13"/>
      <c r="I11" s="6"/>
    </row>
    <row r="12" spans="1:9" x14ac:dyDescent="0.25">
      <c r="A12" s="5"/>
      <c r="B12" s="6"/>
      <c r="D12" s="12"/>
      <c r="E12" s="69"/>
      <c r="F12" s="13"/>
      <c r="G12" s="13"/>
      <c r="H12" s="13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9</v>
      </c>
      <c r="E14" s="51"/>
      <c r="F14" s="34"/>
      <c r="G14" s="12"/>
      <c r="H14" s="12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</row>
    <row r="16" spans="1:9" x14ac:dyDescent="0.25">
      <c r="A16" s="6"/>
      <c r="B16" s="6" t="s">
        <v>168</v>
      </c>
      <c r="C16" s="6"/>
      <c r="D16" s="17">
        <f>D14-D15</f>
        <v>6</v>
      </c>
      <c r="E16" s="52"/>
      <c r="F16" s="36"/>
      <c r="G16" s="37"/>
      <c r="H16" s="37"/>
    </row>
    <row r="17" spans="1:8" x14ac:dyDescent="0.25">
      <c r="A17" s="6"/>
      <c r="B17" s="6" t="s">
        <v>169</v>
      </c>
      <c r="C17" s="6"/>
      <c r="D17" s="6">
        <f>D16/D14*100</f>
        <v>66.666666666666657</v>
      </c>
      <c r="E17" s="52"/>
      <c r="F17" s="36"/>
      <c r="G17" s="37"/>
      <c r="H17" s="37"/>
    </row>
    <row r="18" spans="1:8" x14ac:dyDescent="0.25">
      <c r="A18" s="6"/>
      <c r="B18" s="6" t="s">
        <v>170</v>
      </c>
      <c r="C18" s="6"/>
      <c r="D18" s="6">
        <f>1/D19*100</f>
        <v>58.177117000646419</v>
      </c>
      <c r="E18" s="52"/>
      <c r="F18" s="36"/>
      <c r="G18" s="37"/>
      <c r="H18" s="37"/>
    </row>
    <row r="19" spans="1:8" x14ac:dyDescent="0.25">
      <c r="A19" s="6"/>
      <c r="B19" s="6" t="s">
        <v>171</v>
      </c>
      <c r="C19" s="6"/>
      <c r="D19" s="6">
        <f>SUM(C2:C11)/D14</f>
        <v>1.7188888888888887</v>
      </c>
      <c r="E19" s="52"/>
      <c r="F19" s="36"/>
      <c r="G19" s="37"/>
      <c r="H19" s="37"/>
    </row>
    <row r="20" spans="1:8" x14ac:dyDescent="0.25">
      <c r="A20" s="6"/>
      <c r="B20" s="6" t="s">
        <v>172</v>
      </c>
      <c r="C20" s="6"/>
      <c r="D20" s="17">
        <f>D17-D18</f>
        <v>8.4895496660202383</v>
      </c>
      <c r="E20" s="52"/>
      <c r="F20" s="36"/>
      <c r="G20" s="37"/>
      <c r="H20" s="37"/>
    </row>
    <row r="21" spans="1:8" x14ac:dyDescent="0.25">
      <c r="A21" s="6"/>
      <c r="B21" s="6" t="s">
        <v>173</v>
      </c>
      <c r="C21" s="6"/>
      <c r="D21" s="17">
        <f>D20/1</f>
        <v>8.4895496660202383</v>
      </c>
      <c r="E21" s="52"/>
      <c r="F21" s="36"/>
      <c r="G21" s="37"/>
      <c r="H21" s="37"/>
    </row>
    <row r="22" spans="1:8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</row>
    <row r="23" spans="1:8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</row>
    <row r="24" spans="1:8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</row>
    <row r="25" spans="1:8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</row>
    <row r="26" spans="1:8" x14ac:dyDescent="0.25">
      <c r="A26" s="6"/>
      <c r="B26" s="6" t="s">
        <v>176</v>
      </c>
      <c r="C26" s="6"/>
      <c r="D26" s="13">
        <f>SUM(G2:G11)</f>
        <v>4368</v>
      </c>
      <c r="E26" s="52"/>
      <c r="F26" s="36"/>
      <c r="G26" s="37"/>
      <c r="H26" s="37"/>
    </row>
    <row r="27" spans="1:8" x14ac:dyDescent="0.25">
      <c r="A27" s="6"/>
      <c r="B27" s="42" t="s">
        <v>177</v>
      </c>
      <c r="C27" s="6"/>
      <c r="D27" s="12">
        <f>D26/D22*100</f>
        <v>4.3679999999999994</v>
      </c>
      <c r="E27" s="52"/>
      <c r="F27" s="36"/>
      <c r="G27" s="37"/>
      <c r="H27" s="37"/>
    </row>
    <row r="28" spans="1:8" x14ac:dyDescent="0.25">
      <c r="E28" s="53"/>
    </row>
  </sheetData>
  <conditionalFormatting sqref="E15:E27">
    <cfRule type="cellIs" dxfId="61" priority="1" operator="greaterThan">
      <formula>0</formula>
    </cfRule>
    <cfRule type="cellIs" dxfId="60" priority="2" operator="lessThan">
      <formula>-240.63</formula>
    </cfRule>
    <cfRule type="cellIs" dxfId="59" priority="3" operator="greaterThan">
      <formula>0</formula>
    </cfRule>
  </conditionalFormatting>
  <conditionalFormatting sqref="G11:H13 G2:G10">
    <cfRule type="cellIs" dxfId="58" priority="4" operator="lessThan">
      <formula>0</formula>
    </cfRule>
    <cfRule type="cellIs" dxfId="57" priority="5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6" zoomScale="80" zoomScaleNormal="80" workbookViewId="0">
      <selection activeCell="J27" sqref="J27"/>
    </sheetView>
  </sheetViews>
  <sheetFormatPr defaultRowHeight="15" x14ac:dyDescent="0.25"/>
  <cols>
    <col min="1" max="1" width="11.5703125" bestFit="1" customWidth="1"/>
    <col min="2" max="2" width="41" bestFit="1" customWidth="1"/>
    <col min="13" max="13" width="12.85546875" style="6" bestFit="1" customWidth="1"/>
    <col min="14" max="16" width="9.140625" style="6"/>
    <col min="17" max="17" width="32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44744</v>
      </c>
      <c r="B2" t="s">
        <v>579</v>
      </c>
      <c r="C2" s="6">
        <v>1.6</v>
      </c>
      <c r="D2" s="6">
        <v>3.66</v>
      </c>
      <c r="E2" s="6">
        <v>7.1</v>
      </c>
      <c r="F2" s="6">
        <v>2.5299999999999998</v>
      </c>
      <c r="G2" s="6">
        <v>2.69</v>
      </c>
      <c r="H2" s="6">
        <v>1.5</v>
      </c>
      <c r="I2" s="91">
        <v>1.56</v>
      </c>
      <c r="J2" s="91">
        <v>1.71</v>
      </c>
      <c r="K2" s="91">
        <v>2</v>
      </c>
      <c r="L2" s="91">
        <v>1.88</v>
      </c>
      <c r="M2" s="6" t="s">
        <v>11</v>
      </c>
      <c r="N2" s="6">
        <v>2.57</v>
      </c>
      <c r="O2" s="6">
        <v>1.47</v>
      </c>
      <c r="P2" s="6" t="s">
        <v>157</v>
      </c>
      <c r="Q2" t="s">
        <v>37</v>
      </c>
    </row>
    <row r="3" spans="1:17" x14ac:dyDescent="0.25">
      <c r="A3" s="5">
        <v>44744</v>
      </c>
      <c r="B3" t="s">
        <v>580</v>
      </c>
      <c r="C3" s="6">
        <v>2.46</v>
      </c>
      <c r="D3" s="6">
        <v>3.42</v>
      </c>
      <c r="E3" s="6">
        <v>2.99</v>
      </c>
      <c r="F3" s="6">
        <v>3.65</v>
      </c>
      <c r="G3" s="6">
        <v>1.92</v>
      </c>
      <c r="H3" s="6">
        <v>1.95</v>
      </c>
      <c r="I3" s="91">
        <v>1.3</v>
      </c>
      <c r="J3" s="91">
        <v>404</v>
      </c>
      <c r="K3" s="91">
        <v>1.46</v>
      </c>
      <c r="L3" s="91">
        <v>2.83</v>
      </c>
      <c r="M3" s="6" t="s">
        <v>11</v>
      </c>
      <c r="N3" s="6">
        <v>1.67</v>
      </c>
      <c r="O3" s="6">
        <v>2.11</v>
      </c>
      <c r="P3" s="6" t="s">
        <v>155</v>
      </c>
      <c r="Q3" t="s">
        <v>14</v>
      </c>
    </row>
    <row r="4" spans="1:17" x14ac:dyDescent="0.25">
      <c r="A4" s="5">
        <v>44744</v>
      </c>
      <c r="B4" t="s">
        <v>581</v>
      </c>
      <c r="C4" s="6">
        <v>2.73</v>
      </c>
      <c r="D4" s="6">
        <v>2.97</v>
      </c>
      <c r="E4" s="6">
        <v>3.03</v>
      </c>
      <c r="F4" s="6">
        <v>2.48</v>
      </c>
      <c r="G4" s="6">
        <v>2.66</v>
      </c>
      <c r="H4" s="6">
        <v>1.51</v>
      </c>
      <c r="I4" s="91">
        <v>1.57</v>
      </c>
      <c r="J4" s="91">
        <v>1.73</v>
      </c>
      <c r="K4" s="91">
        <v>2.0099999999999998</v>
      </c>
      <c r="L4" s="91">
        <v>1.87</v>
      </c>
      <c r="M4" s="6" t="s">
        <v>11</v>
      </c>
      <c r="N4" s="6">
        <v>2.11</v>
      </c>
      <c r="O4" s="6">
        <v>1.67</v>
      </c>
      <c r="P4" s="6" t="s">
        <v>141</v>
      </c>
      <c r="Q4" t="s">
        <v>14</v>
      </c>
    </row>
    <row r="5" spans="1:17" x14ac:dyDescent="0.25">
      <c r="A5" s="5">
        <v>44745</v>
      </c>
      <c r="B5" t="s">
        <v>582</v>
      </c>
      <c r="C5" s="6">
        <v>1.42</v>
      </c>
      <c r="D5" s="6">
        <v>4.3899999999999997</v>
      </c>
      <c r="E5" s="6">
        <v>5.53</v>
      </c>
      <c r="F5" s="6">
        <v>404</v>
      </c>
      <c r="G5" s="6">
        <v>1.53</v>
      </c>
      <c r="H5" s="6">
        <v>2.3199999999999998</v>
      </c>
      <c r="I5" s="91">
        <v>404</v>
      </c>
      <c r="J5" s="91">
        <v>404</v>
      </c>
      <c r="K5" s="91">
        <v>404</v>
      </c>
      <c r="L5" s="91">
        <v>404</v>
      </c>
      <c r="M5" s="6" t="s">
        <v>11</v>
      </c>
      <c r="N5" s="6">
        <v>1.63</v>
      </c>
      <c r="O5" s="6">
        <v>2.19</v>
      </c>
      <c r="P5" s="6" t="s">
        <v>147</v>
      </c>
      <c r="Q5" t="s">
        <v>25</v>
      </c>
    </row>
    <row r="6" spans="1:17" x14ac:dyDescent="0.25">
      <c r="A6" s="5">
        <v>44745</v>
      </c>
      <c r="B6" t="s">
        <v>583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1">
        <v>0</v>
      </c>
      <c r="J6" s="91">
        <v>0</v>
      </c>
      <c r="K6" s="91">
        <v>0</v>
      </c>
      <c r="L6" s="91">
        <v>0</v>
      </c>
      <c r="M6" s="6" t="s">
        <v>584</v>
      </c>
      <c r="N6" s="6">
        <v>0</v>
      </c>
      <c r="O6" s="6">
        <v>0</v>
      </c>
      <c r="P6" s="6">
        <v>0</v>
      </c>
      <c r="Q6" t="s">
        <v>18</v>
      </c>
    </row>
    <row r="7" spans="1:17" x14ac:dyDescent="0.25">
      <c r="A7" s="5">
        <v>44747</v>
      </c>
      <c r="B7" t="s">
        <v>585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91">
        <v>0</v>
      </c>
      <c r="J7" s="91">
        <v>0</v>
      </c>
      <c r="K7" s="91">
        <v>0</v>
      </c>
      <c r="L7" s="91">
        <v>0</v>
      </c>
      <c r="M7" s="6" t="s">
        <v>11</v>
      </c>
      <c r="N7" s="6">
        <v>404</v>
      </c>
      <c r="O7" s="6">
        <v>404</v>
      </c>
      <c r="P7" s="6">
        <v>404</v>
      </c>
      <c r="Q7" t="s">
        <v>35</v>
      </c>
    </row>
    <row r="8" spans="1:17" x14ac:dyDescent="0.25">
      <c r="A8" s="5">
        <v>44747</v>
      </c>
      <c r="B8" t="s">
        <v>586</v>
      </c>
      <c r="C8" s="6">
        <v>1.78</v>
      </c>
      <c r="D8" s="6">
        <v>4.0999999999999996</v>
      </c>
      <c r="E8" s="6">
        <v>4.49</v>
      </c>
      <c r="F8" s="6">
        <v>4.88</v>
      </c>
      <c r="G8" s="6">
        <v>1.65</v>
      </c>
      <c r="H8" s="6">
        <v>2.33</v>
      </c>
      <c r="I8" s="91">
        <v>1.2</v>
      </c>
      <c r="J8" s="91">
        <v>404</v>
      </c>
      <c r="K8" s="91">
        <v>404</v>
      </c>
      <c r="L8" s="91">
        <v>404</v>
      </c>
      <c r="M8" s="6" t="s">
        <v>11</v>
      </c>
      <c r="N8" s="6">
        <v>1.59</v>
      </c>
      <c r="O8" s="6">
        <v>2.2799999999999998</v>
      </c>
      <c r="P8" s="6" t="s">
        <v>157</v>
      </c>
      <c r="Q8" s="28" t="s">
        <v>418</v>
      </c>
    </row>
    <row r="9" spans="1:17" x14ac:dyDescent="0.25">
      <c r="A9" s="5">
        <v>44749</v>
      </c>
      <c r="B9" t="s">
        <v>587</v>
      </c>
      <c r="C9" s="6">
        <v>5.78</v>
      </c>
      <c r="D9" s="6">
        <v>4.6500000000000004</v>
      </c>
      <c r="E9" s="6">
        <v>1.5</v>
      </c>
      <c r="F9" s="6">
        <v>404</v>
      </c>
      <c r="G9" s="6">
        <v>1.53</v>
      </c>
      <c r="H9" s="6">
        <v>2.46</v>
      </c>
      <c r="I9" s="91">
        <v>404</v>
      </c>
      <c r="J9" s="91">
        <v>1.41</v>
      </c>
      <c r="K9" s="91">
        <v>1.37</v>
      </c>
      <c r="L9" s="91">
        <v>2.96</v>
      </c>
      <c r="M9" s="6" t="s">
        <v>11</v>
      </c>
      <c r="N9" s="6">
        <v>1.67</v>
      </c>
      <c r="O9" s="6">
        <v>2.1</v>
      </c>
      <c r="P9" s="6" t="s">
        <v>156</v>
      </c>
      <c r="Q9" t="s">
        <v>536</v>
      </c>
    </row>
    <row r="10" spans="1:17" x14ac:dyDescent="0.25">
      <c r="A10" s="5">
        <v>44749</v>
      </c>
      <c r="B10" t="s">
        <v>588</v>
      </c>
      <c r="C10" s="6">
        <v>2.13</v>
      </c>
      <c r="D10" s="6">
        <v>3.46</v>
      </c>
      <c r="E10" s="6">
        <v>3.36</v>
      </c>
      <c r="F10" s="6">
        <v>404</v>
      </c>
      <c r="G10" s="6">
        <v>1.75</v>
      </c>
      <c r="H10" s="6">
        <v>2.08</v>
      </c>
      <c r="I10" s="91">
        <v>404</v>
      </c>
      <c r="J10" s="91">
        <v>404</v>
      </c>
      <c r="K10" s="91">
        <v>1.39</v>
      </c>
      <c r="L10" s="91">
        <v>2.9</v>
      </c>
      <c r="M10" s="6" t="s">
        <v>11</v>
      </c>
      <c r="N10" s="6">
        <v>1.62</v>
      </c>
      <c r="O10" s="6">
        <v>2.17</v>
      </c>
      <c r="P10" s="6" t="s">
        <v>148</v>
      </c>
      <c r="Q10" t="s">
        <v>536</v>
      </c>
    </row>
    <row r="11" spans="1:17" x14ac:dyDescent="0.25">
      <c r="A11" s="5">
        <v>44751</v>
      </c>
      <c r="B11" t="s">
        <v>589</v>
      </c>
      <c r="C11" s="6">
        <v>2.74</v>
      </c>
      <c r="D11" s="6">
        <v>3.69</v>
      </c>
      <c r="E11" s="6">
        <v>2.5499999999999998</v>
      </c>
      <c r="F11" s="6">
        <v>4.37</v>
      </c>
      <c r="G11" s="6">
        <v>1.71</v>
      </c>
      <c r="H11" s="6">
        <v>2.2000000000000002</v>
      </c>
      <c r="I11" s="91">
        <v>1.23</v>
      </c>
      <c r="J11" s="91">
        <v>404</v>
      </c>
      <c r="K11" s="91">
        <v>1.4</v>
      </c>
      <c r="L11" s="91">
        <v>3.16</v>
      </c>
      <c r="M11" s="6" t="s">
        <v>11</v>
      </c>
      <c r="N11" s="6">
        <v>1.58</v>
      </c>
      <c r="O11" s="6">
        <v>2.31</v>
      </c>
      <c r="P11" s="6" t="s">
        <v>146</v>
      </c>
      <c r="Q11" s="28" t="s">
        <v>418</v>
      </c>
    </row>
    <row r="12" spans="1:17" x14ac:dyDescent="0.25">
      <c r="A12" s="5">
        <v>44751</v>
      </c>
      <c r="B12" t="s">
        <v>590</v>
      </c>
      <c r="C12" s="6">
        <v>1.71</v>
      </c>
      <c r="D12" s="6">
        <v>4.1100000000000003</v>
      </c>
      <c r="E12" s="6">
        <v>4.95</v>
      </c>
      <c r="F12" s="6">
        <v>5.45</v>
      </c>
      <c r="G12" s="6">
        <v>1.52</v>
      </c>
      <c r="H12" s="6">
        <v>2.63</v>
      </c>
      <c r="I12" s="91">
        <v>1.17</v>
      </c>
      <c r="J12" s="91">
        <v>404</v>
      </c>
      <c r="K12" s="91">
        <v>404</v>
      </c>
      <c r="L12" s="91">
        <v>404</v>
      </c>
      <c r="M12" s="6" t="s">
        <v>11</v>
      </c>
      <c r="N12" s="6">
        <v>1.5</v>
      </c>
      <c r="O12" s="6">
        <v>2.5</v>
      </c>
      <c r="P12" s="6" t="s">
        <v>484</v>
      </c>
      <c r="Q12" s="28" t="s">
        <v>418</v>
      </c>
    </row>
    <row r="13" spans="1:17" x14ac:dyDescent="0.25">
      <c r="A13" s="5">
        <v>44751</v>
      </c>
      <c r="B13" t="s">
        <v>591</v>
      </c>
      <c r="C13" s="6">
        <v>2.02</v>
      </c>
      <c r="D13" s="6">
        <v>3.81</v>
      </c>
      <c r="E13" s="6">
        <v>3.7</v>
      </c>
      <c r="F13" s="6">
        <v>4.58</v>
      </c>
      <c r="G13" s="6">
        <v>1.69</v>
      </c>
      <c r="H13" s="6">
        <v>2.27</v>
      </c>
      <c r="I13" s="91">
        <v>1.22</v>
      </c>
      <c r="J13" s="91">
        <v>404</v>
      </c>
      <c r="K13" s="91">
        <v>404</v>
      </c>
      <c r="L13" s="91">
        <v>404</v>
      </c>
      <c r="M13" s="6" t="s">
        <v>11</v>
      </c>
      <c r="N13" s="6">
        <v>1.57</v>
      </c>
      <c r="O13" s="6">
        <v>2.33</v>
      </c>
      <c r="P13" s="6" t="s">
        <v>144</v>
      </c>
      <c r="Q13" s="28" t="s">
        <v>418</v>
      </c>
    </row>
    <row r="14" spans="1:17" x14ac:dyDescent="0.25">
      <c r="A14" s="5">
        <v>44752</v>
      </c>
      <c r="B14" t="s">
        <v>592</v>
      </c>
      <c r="C14" s="6">
        <v>4.7699999999999996</v>
      </c>
      <c r="D14" s="6">
        <v>3.99</v>
      </c>
      <c r="E14" s="6">
        <v>1.74</v>
      </c>
      <c r="F14" s="6">
        <v>3.74</v>
      </c>
      <c r="G14" s="6">
        <v>1.91</v>
      </c>
      <c r="H14" s="6">
        <v>1.96</v>
      </c>
      <c r="I14" s="91">
        <v>1.29</v>
      </c>
      <c r="J14" s="91">
        <v>404</v>
      </c>
      <c r="K14" s="91">
        <v>1.44</v>
      </c>
      <c r="L14" s="91">
        <v>2.9</v>
      </c>
      <c r="M14" s="6" t="s">
        <v>11</v>
      </c>
      <c r="N14" s="6">
        <v>1.79</v>
      </c>
      <c r="O14" s="6">
        <v>1.94</v>
      </c>
      <c r="P14" s="6" t="s">
        <v>146</v>
      </c>
      <c r="Q14" t="s">
        <v>14</v>
      </c>
    </row>
    <row r="15" spans="1:17" x14ac:dyDescent="0.25">
      <c r="A15" s="5">
        <v>44752</v>
      </c>
      <c r="B15" t="s">
        <v>593</v>
      </c>
      <c r="C15" s="6">
        <v>1.31</v>
      </c>
      <c r="D15" s="6">
        <v>5.62</v>
      </c>
      <c r="E15" s="6">
        <v>6</v>
      </c>
      <c r="F15" s="6">
        <v>404</v>
      </c>
      <c r="G15" s="6">
        <v>1.63</v>
      </c>
      <c r="H15" s="6">
        <v>2.15</v>
      </c>
      <c r="I15" s="91">
        <v>404</v>
      </c>
      <c r="J15" s="91">
        <v>1.4</v>
      </c>
      <c r="K15" s="91">
        <v>1.31</v>
      </c>
      <c r="L15" s="91">
        <v>2.79</v>
      </c>
      <c r="M15" s="6" t="s">
        <v>11</v>
      </c>
      <c r="N15" s="6">
        <v>2.14</v>
      </c>
      <c r="O15" s="6">
        <v>1.66</v>
      </c>
      <c r="P15" s="6" t="s">
        <v>145</v>
      </c>
      <c r="Q15" s="28" t="s">
        <v>25</v>
      </c>
    </row>
    <row r="16" spans="1:17" x14ac:dyDescent="0.25">
      <c r="A16" s="5">
        <v>44752</v>
      </c>
      <c r="B16" t="s">
        <v>594</v>
      </c>
      <c r="C16" s="6">
        <v>1.97</v>
      </c>
      <c r="D16" s="6">
        <v>3.55</v>
      </c>
      <c r="E16" s="6">
        <v>4.0599999999999996</v>
      </c>
      <c r="F16" s="6">
        <v>3.46</v>
      </c>
      <c r="G16" s="6">
        <v>1.95</v>
      </c>
      <c r="H16" s="6">
        <v>1.92</v>
      </c>
      <c r="I16" s="91">
        <v>1.33</v>
      </c>
      <c r="J16" s="91">
        <v>1.44</v>
      </c>
      <c r="K16" s="91">
        <v>1.5</v>
      </c>
      <c r="L16" s="91">
        <v>2.7</v>
      </c>
      <c r="M16" s="6" t="s">
        <v>11</v>
      </c>
      <c r="N16" s="6">
        <v>1.75</v>
      </c>
      <c r="O16" s="6">
        <v>1.99</v>
      </c>
      <c r="P16" s="6" t="s">
        <v>146</v>
      </c>
      <c r="Q16" t="s">
        <v>14</v>
      </c>
    </row>
    <row r="17" spans="1:17" x14ac:dyDescent="0.25">
      <c r="A17" s="5">
        <v>44752</v>
      </c>
      <c r="B17" t="s">
        <v>595</v>
      </c>
      <c r="C17" s="6">
        <v>4.05</v>
      </c>
      <c r="D17" s="6">
        <v>3.8</v>
      </c>
      <c r="E17" s="6">
        <v>1.9</v>
      </c>
      <c r="F17" s="6">
        <v>3.59</v>
      </c>
      <c r="G17" s="6">
        <v>1.92</v>
      </c>
      <c r="H17" s="6">
        <v>1.95</v>
      </c>
      <c r="I17" s="91">
        <v>1.31</v>
      </c>
      <c r="J17" s="91">
        <v>404</v>
      </c>
      <c r="K17" s="91">
        <v>1.47</v>
      </c>
      <c r="L17" s="91">
        <v>2.81</v>
      </c>
      <c r="M17" s="6" t="s">
        <v>11</v>
      </c>
      <c r="N17" s="6">
        <v>1.74</v>
      </c>
      <c r="O17" s="6">
        <v>2.0099999999999998</v>
      </c>
      <c r="P17" s="6" t="s">
        <v>154</v>
      </c>
      <c r="Q17" t="s">
        <v>14</v>
      </c>
    </row>
    <row r="18" spans="1:17" x14ac:dyDescent="0.25">
      <c r="A18" s="5">
        <v>44752</v>
      </c>
      <c r="B18" t="s">
        <v>596</v>
      </c>
      <c r="C18" s="6">
        <v>1.93</v>
      </c>
      <c r="D18" s="6">
        <v>3.39</v>
      </c>
      <c r="E18" s="6">
        <v>4.51</v>
      </c>
      <c r="F18" s="6">
        <v>3.18</v>
      </c>
      <c r="G18" s="6">
        <v>2.1800000000000002</v>
      </c>
      <c r="H18" s="6">
        <v>1.72</v>
      </c>
      <c r="I18" s="91">
        <v>1.37</v>
      </c>
      <c r="J18" s="91">
        <v>1.47</v>
      </c>
      <c r="K18" s="91">
        <v>1.61</v>
      </c>
      <c r="L18" s="91">
        <v>2.39</v>
      </c>
      <c r="M18" s="6" t="s">
        <v>11</v>
      </c>
      <c r="N18" s="6">
        <v>1.91</v>
      </c>
      <c r="O18" s="6">
        <v>1.82</v>
      </c>
      <c r="P18" s="6" t="s">
        <v>148</v>
      </c>
      <c r="Q18" s="28" t="s">
        <v>18</v>
      </c>
    </row>
    <row r="19" spans="1:17" x14ac:dyDescent="0.25">
      <c r="A19" s="5">
        <v>44752</v>
      </c>
      <c r="B19" t="s">
        <v>597</v>
      </c>
      <c r="C19" s="6">
        <v>1.97</v>
      </c>
      <c r="D19" s="6">
        <v>3.39</v>
      </c>
      <c r="E19" s="6">
        <v>4.33</v>
      </c>
      <c r="F19" s="6">
        <v>2.97</v>
      </c>
      <c r="G19" s="6">
        <v>2.23</v>
      </c>
      <c r="H19" s="6">
        <v>1.69</v>
      </c>
      <c r="I19" s="91">
        <v>1.42</v>
      </c>
      <c r="J19" s="91">
        <v>1.52</v>
      </c>
      <c r="K19" s="91">
        <v>1.68</v>
      </c>
      <c r="L19" s="91">
        <v>2.2599999999999998</v>
      </c>
      <c r="M19" s="6" t="s">
        <v>11</v>
      </c>
      <c r="N19" s="6">
        <v>1.96</v>
      </c>
      <c r="O19" s="6">
        <v>1.79</v>
      </c>
      <c r="P19" s="6" t="s">
        <v>148</v>
      </c>
      <c r="Q19" t="s">
        <v>37</v>
      </c>
    </row>
    <row r="20" spans="1:17" x14ac:dyDescent="0.25">
      <c r="A20" s="5">
        <v>44759</v>
      </c>
      <c r="B20" t="s">
        <v>598</v>
      </c>
      <c r="C20" s="6">
        <v>2.0499999999999998</v>
      </c>
      <c r="D20" s="6">
        <v>2.98</v>
      </c>
      <c r="E20" s="6">
        <v>4.29</v>
      </c>
      <c r="F20" s="6">
        <v>2.73</v>
      </c>
      <c r="G20" s="6">
        <v>2.37</v>
      </c>
      <c r="H20" s="6">
        <v>1.57</v>
      </c>
      <c r="I20" s="91">
        <v>1.44</v>
      </c>
      <c r="J20" s="91">
        <v>1.57</v>
      </c>
      <c r="K20" s="91">
        <v>1.79</v>
      </c>
      <c r="L20" s="91">
        <v>2.0699999999999998</v>
      </c>
      <c r="M20" s="6" t="s">
        <v>11</v>
      </c>
      <c r="N20" s="6">
        <v>2.0499999999999998</v>
      </c>
      <c r="O20" s="6">
        <v>1.7</v>
      </c>
      <c r="P20" s="6" t="s">
        <v>145</v>
      </c>
      <c r="Q20" s="28" t="s">
        <v>558</v>
      </c>
    </row>
    <row r="21" spans="1:17" x14ac:dyDescent="0.25">
      <c r="A21" s="5">
        <v>44759</v>
      </c>
      <c r="B21" t="s">
        <v>599</v>
      </c>
      <c r="C21" s="6">
        <v>2.41</v>
      </c>
      <c r="D21" s="6">
        <v>3.22</v>
      </c>
      <c r="E21" s="6">
        <v>3.24</v>
      </c>
      <c r="F21" s="6">
        <v>2.73</v>
      </c>
      <c r="G21" s="6">
        <v>2.4700000000000002</v>
      </c>
      <c r="H21" s="6">
        <v>1.58</v>
      </c>
      <c r="I21" s="91">
        <v>1.49</v>
      </c>
      <c r="J21" s="91">
        <v>1.62</v>
      </c>
      <c r="K21" s="91">
        <v>1.84</v>
      </c>
      <c r="L21" s="91">
        <v>2.04</v>
      </c>
      <c r="M21" s="6" t="s">
        <v>11</v>
      </c>
      <c r="N21" s="6">
        <v>1.99</v>
      </c>
      <c r="O21" s="6">
        <v>1.75</v>
      </c>
      <c r="P21" s="6" t="s">
        <v>155</v>
      </c>
      <c r="Q21" t="s">
        <v>14</v>
      </c>
    </row>
    <row r="22" spans="1:17" x14ac:dyDescent="0.25">
      <c r="A22" s="5">
        <v>44762</v>
      </c>
      <c r="B22" t="s">
        <v>600</v>
      </c>
      <c r="C22" s="6">
        <v>2.3199999999999998</v>
      </c>
      <c r="D22" s="6">
        <v>3.21</v>
      </c>
      <c r="E22" s="6">
        <v>3.44</v>
      </c>
      <c r="F22" s="6">
        <v>2.81</v>
      </c>
      <c r="G22" s="6">
        <v>2.36</v>
      </c>
      <c r="H22" s="6">
        <v>1.63</v>
      </c>
      <c r="I22" s="91">
        <v>1.46</v>
      </c>
      <c r="J22" s="91">
        <v>1.58</v>
      </c>
      <c r="K22" s="91">
        <v>1.77</v>
      </c>
      <c r="L22" s="91">
        <v>2.12</v>
      </c>
      <c r="M22" s="6" t="s">
        <v>11</v>
      </c>
      <c r="N22" s="6">
        <v>1.99</v>
      </c>
      <c r="O22" s="6">
        <v>1.77</v>
      </c>
      <c r="P22" s="6" t="s">
        <v>154</v>
      </c>
      <c r="Q22" s="28" t="s">
        <v>18</v>
      </c>
    </row>
    <row r="23" spans="1:17" x14ac:dyDescent="0.25">
      <c r="A23" s="5">
        <v>44766</v>
      </c>
      <c r="B23" t="s">
        <v>601</v>
      </c>
      <c r="C23" s="6">
        <v>2.0299999999999998</v>
      </c>
      <c r="D23" s="6">
        <v>3.4</v>
      </c>
      <c r="E23" s="6">
        <v>4.05</v>
      </c>
      <c r="F23" s="6">
        <v>3.2</v>
      </c>
      <c r="G23" s="6">
        <v>2.0499999999999998</v>
      </c>
      <c r="H23" s="6">
        <v>1.81</v>
      </c>
      <c r="I23" s="91">
        <v>1.32</v>
      </c>
      <c r="J23" s="91">
        <v>1.45</v>
      </c>
      <c r="K23" s="91">
        <v>1.52</v>
      </c>
      <c r="L23" s="91">
        <v>2.5099999999999998</v>
      </c>
      <c r="M23" s="6" t="s">
        <v>11</v>
      </c>
      <c r="N23" s="6">
        <v>1.8</v>
      </c>
      <c r="O23" s="6">
        <v>1.95</v>
      </c>
      <c r="P23" s="6" t="s">
        <v>145</v>
      </c>
      <c r="Q23" t="s">
        <v>37</v>
      </c>
    </row>
    <row r="24" spans="1:17" x14ac:dyDescent="0.25">
      <c r="A24" s="5">
        <v>44766</v>
      </c>
      <c r="B24" t="s">
        <v>602</v>
      </c>
      <c r="C24" s="6">
        <v>1.74</v>
      </c>
      <c r="D24" s="6">
        <v>3.08</v>
      </c>
      <c r="E24" s="6">
        <v>4.88</v>
      </c>
      <c r="F24" s="6">
        <v>404</v>
      </c>
      <c r="G24" s="6">
        <v>2.12</v>
      </c>
      <c r="H24" s="6">
        <v>1.65</v>
      </c>
      <c r="I24" s="91">
        <v>404</v>
      </c>
      <c r="J24" s="91">
        <v>1.45</v>
      </c>
      <c r="K24" s="91">
        <v>1.61</v>
      </c>
      <c r="L24" s="91">
        <v>2.19</v>
      </c>
      <c r="M24" s="6" t="s">
        <v>11</v>
      </c>
      <c r="N24" s="6">
        <v>0</v>
      </c>
      <c r="O24" s="6">
        <v>0</v>
      </c>
      <c r="P24" s="6" t="s">
        <v>146</v>
      </c>
      <c r="Q24" s="28" t="s">
        <v>25</v>
      </c>
    </row>
    <row r="25" spans="1:17" x14ac:dyDescent="0.25">
      <c r="A25" s="5">
        <v>44768</v>
      </c>
      <c r="B25" t="s">
        <v>603</v>
      </c>
      <c r="C25" s="6">
        <v>3.11</v>
      </c>
      <c r="D25" s="6">
        <v>3.38</v>
      </c>
      <c r="E25" s="6">
        <v>2.41</v>
      </c>
      <c r="F25" s="6">
        <v>3.18</v>
      </c>
      <c r="G25" s="6">
        <v>2.11</v>
      </c>
      <c r="H25" s="6">
        <v>1.77</v>
      </c>
      <c r="I25" s="91">
        <v>1.37</v>
      </c>
      <c r="J25" s="91">
        <v>1.46</v>
      </c>
      <c r="K25" s="91">
        <v>1.6</v>
      </c>
      <c r="L25" s="91">
        <v>2.4300000000000002</v>
      </c>
      <c r="M25" s="6" t="s">
        <v>11</v>
      </c>
      <c r="N25" s="6">
        <v>1.82</v>
      </c>
      <c r="O25" s="6">
        <v>1.92</v>
      </c>
      <c r="P25" s="6" t="s">
        <v>145</v>
      </c>
      <c r="Q25" s="28" t="s">
        <v>18</v>
      </c>
    </row>
    <row r="26" spans="1:17" x14ac:dyDescent="0.25">
      <c r="A26" s="5">
        <v>44772</v>
      </c>
      <c r="B26" t="s">
        <v>604</v>
      </c>
      <c r="C26" s="6">
        <v>4.6100000000000003</v>
      </c>
      <c r="D26" s="6">
        <v>3.88</v>
      </c>
      <c r="E26" s="6">
        <v>1.78</v>
      </c>
      <c r="F26" s="6">
        <v>3.64</v>
      </c>
      <c r="G26" s="6">
        <v>1.93</v>
      </c>
      <c r="H26" s="6">
        <v>1.93</v>
      </c>
      <c r="I26" s="91">
        <v>1.3</v>
      </c>
      <c r="J26" s="91">
        <v>1.46</v>
      </c>
      <c r="K26" s="91">
        <v>1.46</v>
      </c>
      <c r="L26" s="91">
        <v>2.82</v>
      </c>
      <c r="M26" s="6" t="s">
        <v>11</v>
      </c>
      <c r="N26" s="6">
        <v>2.11</v>
      </c>
      <c r="O26" s="6">
        <v>1.68</v>
      </c>
      <c r="P26" s="6" t="s">
        <v>151</v>
      </c>
      <c r="Q26" t="s">
        <v>14</v>
      </c>
    </row>
    <row r="27" spans="1:17" x14ac:dyDescent="0.25">
      <c r="A27" s="5">
        <v>44772</v>
      </c>
      <c r="B27" t="s">
        <v>605</v>
      </c>
      <c r="C27" s="6">
        <v>2.4500000000000002</v>
      </c>
      <c r="D27" s="6">
        <v>3.59</v>
      </c>
      <c r="E27" s="6">
        <v>2.88</v>
      </c>
      <c r="F27" s="6">
        <v>3.8</v>
      </c>
      <c r="G27" s="6">
        <v>1.88</v>
      </c>
      <c r="H27" s="6">
        <v>1.99</v>
      </c>
      <c r="I27" s="91">
        <v>1.28</v>
      </c>
      <c r="J27" s="91">
        <v>404</v>
      </c>
      <c r="K27" s="91">
        <v>1.43</v>
      </c>
      <c r="L27" s="91">
        <v>2.96</v>
      </c>
      <c r="M27" s="6" t="s">
        <v>11</v>
      </c>
      <c r="N27" s="6">
        <v>1.66</v>
      </c>
      <c r="O27" s="6">
        <v>2.13</v>
      </c>
      <c r="P27" s="6" t="s">
        <v>154</v>
      </c>
      <c r="Q27" t="s">
        <v>14</v>
      </c>
    </row>
    <row r="28" spans="1:17" x14ac:dyDescent="0.25">
      <c r="A28" s="5">
        <v>44773</v>
      </c>
      <c r="B28" t="s">
        <v>606</v>
      </c>
      <c r="C28" s="6">
        <v>3.2</v>
      </c>
      <c r="D28" s="6">
        <v>2.98</v>
      </c>
      <c r="E28" s="6">
        <v>2.6</v>
      </c>
      <c r="F28" s="6">
        <v>2.59</v>
      </c>
      <c r="G28" s="6">
        <v>2.59</v>
      </c>
      <c r="H28" s="6">
        <v>1.53</v>
      </c>
      <c r="I28" s="91">
        <v>1.53</v>
      </c>
      <c r="J28" s="91">
        <v>1.68</v>
      </c>
      <c r="K28" s="91">
        <v>1.93</v>
      </c>
      <c r="L28" s="91">
        <v>1.93</v>
      </c>
      <c r="M28" s="6" t="s">
        <v>11</v>
      </c>
      <c r="N28" s="6">
        <v>2.02</v>
      </c>
      <c r="O28" s="6">
        <v>1.75</v>
      </c>
      <c r="P28" s="6" t="s">
        <v>149</v>
      </c>
      <c r="Q28" t="s">
        <v>37</v>
      </c>
    </row>
    <row r="29" spans="1:17" x14ac:dyDescent="0.25">
      <c r="A29" s="5">
        <v>44744</v>
      </c>
      <c r="B29" t="s">
        <v>785</v>
      </c>
      <c r="C29" s="6">
        <v>5.59</v>
      </c>
      <c r="D29" s="6">
        <v>4.74</v>
      </c>
      <c r="E29" s="6">
        <v>1.56</v>
      </c>
      <c r="F29" s="6">
        <v>4.75</v>
      </c>
      <c r="G29" s="6">
        <v>1.6</v>
      </c>
      <c r="H29" s="6">
        <v>2.33</v>
      </c>
      <c r="I29" s="91">
        <v>1.21</v>
      </c>
      <c r="J29" s="91">
        <v>404</v>
      </c>
      <c r="K29" s="91">
        <v>404</v>
      </c>
      <c r="L29" s="91">
        <v>404</v>
      </c>
      <c r="M29" s="6" t="s">
        <v>11</v>
      </c>
      <c r="N29" s="6">
        <v>1.69</v>
      </c>
      <c r="O29" s="6">
        <v>2.1</v>
      </c>
      <c r="P29" s="6" t="s">
        <v>803</v>
      </c>
      <c r="Q29" t="s">
        <v>13</v>
      </c>
    </row>
    <row r="30" spans="1:17" x14ac:dyDescent="0.25">
      <c r="A30" s="5">
        <v>44747</v>
      </c>
      <c r="B30" t="s">
        <v>786</v>
      </c>
      <c r="C30" s="6">
        <v>1.43</v>
      </c>
      <c r="D30" s="6">
        <v>4.83</v>
      </c>
      <c r="E30" s="6">
        <v>7.05</v>
      </c>
      <c r="F30" s="6">
        <v>4.41</v>
      </c>
      <c r="G30" s="6">
        <v>1.61</v>
      </c>
      <c r="H30" s="6">
        <v>2.34</v>
      </c>
      <c r="I30" s="91">
        <v>1.23</v>
      </c>
      <c r="J30" s="91">
        <v>1.43</v>
      </c>
      <c r="K30" s="91">
        <v>1.41</v>
      </c>
      <c r="L30" s="91">
        <v>2.97</v>
      </c>
      <c r="M30" s="6" t="s">
        <v>11</v>
      </c>
      <c r="N30" s="6">
        <v>1.77</v>
      </c>
      <c r="O30" s="6">
        <v>1.97</v>
      </c>
      <c r="P30" s="6" t="s">
        <v>151</v>
      </c>
      <c r="Q30" t="s">
        <v>56</v>
      </c>
    </row>
    <row r="31" spans="1:17" x14ac:dyDescent="0.25">
      <c r="A31" s="5">
        <v>44748</v>
      </c>
      <c r="B31" t="s">
        <v>787</v>
      </c>
      <c r="C31" s="6">
        <v>2.27</v>
      </c>
      <c r="D31" s="6">
        <v>3.4</v>
      </c>
      <c r="E31" s="6">
        <v>3.23</v>
      </c>
      <c r="F31" s="6">
        <v>3.3</v>
      </c>
      <c r="G31" s="6">
        <v>2.02</v>
      </c>
      <c r="H31" s="6">
        <v>1.82</v>
      </c>
      <c r="I31" s="91">
        <v>1.34</v>
      </c>
      <c r="J31" s="91">
        <v>404</v>
      </c>
      <c r="K31" s="91">
        <v>1.53</v>
      </c>
      <c r="L31" s="91">
        <v>2.54</v>
      </c>
      <c r="M31" s="6" t="s">
        <v>11</v>
      </c>
      <c r="N31" s="6">
        <v>1.72</v>
      </c>
      <c r="O31" s="6">
        <v>2.0299999999999998</v>
      </c>
      <c r="P31" s="6" t="s">
        <v>144</v>
      </c>
      <c r="Q31" t="s">
        <v>56</v>
      </c>
    </row>
    <row r="32" spans="1:17" x14ac:dyDescent="0.25">
      <c r="A32" s="5">
        <v>44748</v>
      </c>
      <c r="B32" t="s">
        <v>774</v>
      </c>
      <c r="C32" s="6">
        <v>3.08</v>
      </c>
      <c r="D32" s="6">
        <v>3.23</v>
      </c>
      <c r="E32" s="6">
        <v>2.44</v>
      </c>
      <c r="F32" s="6">
        <v>3.41</v>
      </c>
      <c r="G32" s="6">
        <v>1.99</v>
      </c>
      <c r="H32" s="6">
        <v>1.85</v>
      </c>
      <c r="I32" s="91">
        <v>1.32</v>
      </c>
      <c r="J32" s="91">
        <v>1.43</v>
      </c>
      <c r="K32" s="91">
        <v>1.5</v>
      </c>
      <c r="L32" s="91">
        <v>2.62</v>
      </c>
      <c r="M32" s="6" t="s">
        <v>11</v>
      </c>
      <c r="N32" s="6">
        <v>1.69</v>
      </c>
      <c r="O32" s="6">
        <v>2.09</v>
      </c>
      <c r="P32" s="6" t="s">
        <v>146</v>
      </c>
      <c r="Q32" t="s">
        <v>56</v>
      </c>
    </row>
    <row r="33" spans="1:17" x14ac:dyDescent="0.25">
      <c r="A33" s="5">
        <v>44748</v>
      </c>
      <c r="B33" t="s">
        <v>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84">
        <v>0</v>
      </c>
      <c r="J33" s="84">
        <v>0</v>
      </c>
      <c r="K33" s="84">
        <v>0</v>
      </c>
      <c r="L33" s="84">
        <v>0</v>
      </c>
      <c r="M33" s="6" t="s">
        <v>11</v>
      </c>
      <c r="N33" s="6">
        <v>404</v>
      </c>
      <c r="O33" s="6">
        <v>404</v>
      </c>
      <c r="P33" s="6">
        <v>404</v>
      </c>
      <c r="Q33" t="s">
        <v>13</v>
      </c>
    </row>
    <row r="34" spans="1:17" x14ac:dyDescent="0.25">
      <c r="A34" s="5">
        <v>44748</v>
      </c>
      <c r="B34" t="s">
        <v>788</v>
      </c>
      <c r="C34">
        <v>1.53</v>
      </c>
      <c r="D34">
        <v>4.2</v>
      </c>
      <c r="E34">
        <v>7.08</v>
      </c>
      <c r="F34">
        <v>3.36</v>
      </c>
      <c r="G34">
        <v>2.08</v>
      </c>
      <c r="H34">
        <v>1.81</v>
      </c>
      <c r="I34" s="84">
        <v>1.35</v>
      </c>
      <c r="J34" s="84">
        <v>1.43</v>
      </c>
      <c r="K34" s="84">
        <v>1.56</v>
      </c>
      <c r="L34" s="84">
        <v>2.5499999999999998</v>
      </c>
      <c r="M34" s="6" t="s">
        <v>11</v>
      </c>
      <c r="N34" s="6">
        <v>2.11</v>
      </c>
      <c r="O34" s="6">
        <v>1.68</v>
      </c>
      <c r="P34" s="6" t="s">
        <v>154</v>
      </c>
      <c r="Q34" t="s">
        <v>13</v>
      </c>
    </row>
    <row r="35" spans="1:17" x14ac:dyDescent="0.25">
      <c r="A35" s="5">
        <v>44751</v>
      </c>
      <c r="B35" s="9" t="s">
        <v>789</v>
      </c>
      <c r="C35" s="6">
        <v>3.32</v>
      </c>
      <c r="D35" s="6">
        <v>3.38</v>
      </c>
      <c r="E35" s="6">
        <v>2.11</v>
      </c>
      <c r="F35" s="6">
        <v>404</v>
      </c>
      <c r="G35" s="6">
        <v>1.88</v>
      </c>
      <c r="H35" s="6">
        <v>1.94</v>
      </c>
      <c r="I35" s="91">
        <v>404</v>
      </c>
      <c r="J35" s="91">
        <v>404</v>
      </c>
      <c r="K35" s="91">
        <v>1.41</v>
      </c>
      <c r="L35" s="91">
        <v>2.81</v>
      </c>
      <c r="M35" s="6" t="s">
        <v>11</v>
      </c>
      <c r="N35" s="6">
        <v>1.65</v>
      </c>
      <c r="O35" s="6">
        <v>2.12</v>
      </c>
      <c r="P35" s="6" t="s">
        <v>146</v>
      </c>
      <c r="Q35" t="s">
        <v>511</v>
      </c>
    </row>
    <row r="36" spans="1:17" x14ac:dyDescent="0.25">
      <c r="A36" s="5">
        <v>44752</v>
      </c>
      <c r="B36" t="s">
        <v>790</v>
      </c>
      <c r="C36">
        <v>3.19</v>
      </c>
      <c r="D36">
        <v>3.92</v>
      </c>
      <c r="E36">
        <v>2.1800000000000002</v>
      </c>
      <c r="F36">
        <v>4.68</v>
      </c>
      <c r="G36">
        <v>1.64</v>
      </c>
      <c r="H36">
        <v>2.37</v>
      </c>
      <c r="I36" s="84">
        <v>1.21</v>
      </c>
      <c r="J36" s="84">
        <v>404</v>
      </c>
      <c r="K36" s="84">
        <v>404</v>
      </c>
      <c r="L36" s="84">
        <v>404</v>
      </c>
      <c r="M36" s="6" t="s">
        <v>11</v>
      </c>
      <c r="N36" s="6">
        <v>1.51</v>
      </c>
      <c r="O36" s="6">
        <v>2.44</v>
      </c>
      <c r="P36" s="6" t="s">
        <v>154</v>
      </c>
      <c r="Q36" t="s">
        <v>13</v>
      </c>
    </row>
    <row r="37" spans="1:17" x14ac:dyDescent="0.25">
      <c r="A37" s="5">
        <v>44752</v>
      </c>
      <c r="B37" t="s">
        <v>791</v>
      </c>
      <c r="C37">
        <v>2.9</v>
      </c>
      <c r="D37">
        <v>2.89</v>
      </c>
      <c r="E37">
        <v>2.73</v>
      </c>
      <c r="F37">
        <v>2.48</v>
      </c>
      <c r="G37">
        <v>2.52</v>
      </c>
      <c r="H37">
        <v>1.51</v>
      </c>
      <c r="I37" s="84">
        <v>1.52</v>
      </c>
      <c r="J37" s="84">
        <v>1.67</v>
      </c>
      <c r="K37" s="84">
        <v>1.93</v>
      </c>
      <c r="L37" s="84">
        <v>1.9</v>
      </c>
      <c r="M37" s="6" t="s">
        <v>11</v>
      </c>
      <c r="N37" s="6">
        <v>2.0699999999999998</v>
      </c>
      <c r="O37" s="6">
        <v>1.69</v>
      </c>
      <c r="P37" s="6" t="s">
        <v>146</v>
      </c>
      <c r="Q37" t="s">
        <v>41</v>
      </c>
    </row>
    <row r="38" spans="1:17" x14ac:dyDescent="0.25">
      <c r="A38" s="5">
        <v>44752</v>
      </c>
      <c r="B38" s="9" t="s">
        <v>789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84">
        <v>0</v>
      </c>
      <c r="J38" s="84">
        <v>0</v>
      </c>
      <c r="K38" s="84">
        <v>0</v>
      </c>
      <c r="L38" s="84">
        <v>0</v>
      </c>
      <c r="M38" s="6" t="s">
        <v>11</v>
      </c>
      <c r="N38" s="6">
        <v>0</v>
      </c>
      <c r="O38" s="6">
        <v>0</v>
      </c>
      <c r="P38" s="6" t="s">
        <v>146</v>
      </c>
      <c r="Q38" t="s">
        <v>511</v>
      </c>
    </row>
    <row r="39" spans="1:17" x14ac:dyDescent="0.25">
      <c r="A39" s="5">
        <v>44758</v>
      </c>
      <c r="B39" t="s">
        <v>792</v>
      </c>
      <c r="C39">
        <v>2.21</v>
      </c>
      <c r="D39">
        <v>3.82</v>
      </c>
      <c r="E39">
        <v>3.18</v>
      </c>
      <c r="F39">
        <v>4.5</v>
      </c>
      <c r="G39">
        <v>1.68</v>
      </c>
      <c r="H39">
        <v>2.27</v>
      </c>
      <c r="I39" s="84">
        <v>1.22</v>
      </c>
      <c r="J39" s="84">
        <v>404</v>
      </c>
      <c r="K39" s="84">
        <v>1.43</v>
      </c>
      <c r="L39" s="84">
        <v>2.98</v>
      </c>
      <c r="M39" s="6" t="s">
        <v>11</v>
      </c>
      <c r="N39" s="6">
        <v>1.55</v>
      </c>
      <c r="O39" s="6">
        <v>2.34</v>
      </c>
      <c r="P39" s="6" t="s">
        <v>148</v>
      </c>
      <c r="Q39" t="s">
        <v>13</v>
      </c>
    </row>
    <row r="40" spans="1:17" x14ac:dyDescent="0.25">
      <c r="A40" s="5">
        <v>44758</v>
      </c>
      <c r="B40" t="s">
        <v>793</v>
      </c>
      <c r="C40">
        <v>2.3199999999999998</v>
      </c>
      <c r="D40">
        <v>3.36</v>
      </c>
      <c r="E40">
        <v>3.35</v>
      </c>
      <c r="F40">
        <v>3.46</v>
      </c>
      <c r="G40">
        <v>1.99</v>
      </c>
      <c r="H40">
        <v>1.9</v>
      </c>
      <c r="I40" s="84">
        <v>1.33</v>
      </c>
      <c r="J40" s="84">
        <v>1.45</v>
      </c>
      <c r="K40" s="84">
        <v>1.51</v>
      </c>
      <c r="L40" s="84">
        <v>2.69</v>
      </c>
      <c r="M40" s="6" t="s">
        <v>11</v>
      </c>
      <c r="N40" s="6">
        <v>1.73</v>
      </c>
      <c r="O40" s="6">
        <v>2.0299999999999998</v>
      </c>
      <c r="P40" s="6" t="s">
        <v>145</v>
      </c>
      <c r="Q40" t="s">
        <v>15</v>
      </c>
    </row>
    <row r="41" spans="1:17" x14ac:dyDescent="0.25">
      <c r="A41" s="5">
        <v>44765</v>
      </c>
      <c r="B41" t="s">
        <v>794</v>
      </c>
      <c r="C41">
        <v>2.52</v>
      </c>
      <c r="D41">
        <v>3.13</v>
      </c>
      <c r="E41">
        <v>3.06</v>
      </c>
      <c r="F41">
        <v>3.27</v>
      </c>
      <c r="G41">
        <v>2.0099999999999998</v>
      </c>
      <c r="H41">
        <v>1.83</v>
      </c>
      <c r="I41" s="84">
        <v>1.34</v>
      </c>
      <c r="J41" s="84">
        <v>1.43</v>
      </c>
      <c r="K41" s="84">
        <v>1.53</v>
      </c>
      <c r="L41" s="84">
        <v>2.54</v>
      </c>
      <c r="M41" s="6" t="s">
        <v>11</v>
      </c>
      <c r="N41" s="6">
        <v>1.74</v>
      </c>
      <c r="O41" s="6">
        <v>2</v>
      </c>
      <c r="P41" s="6" t="s">
        <v>150</v>
      </c>
      <c r="Q41" t="s">
        <v>56</v>
      </c>
    </row>
    <row r="42" spans="1:17" x14ac:dyDescent="0.25">
      <c r="A42" s="5">
        <v>44765</v>
      </c>
      <c r="B42" t="s">
        <v>795</v>
      </c>
      <c r="C42">
        <v>1.68</v>
      </c>
      <c r="D42">
        <v>4.03</v>
      </c>
      <c r="E42">
        <v>4.7</v>
      </c>
      <c r="F42">
        <v>404</v>
      </c>
      <c r="G42">
        <v>1.83</v>
      </c>
      <c r="H42">
        <v>2.02</v>
      </c>
      <c r="I42" s="84">
        <v>404</v>
      </c>
      <c r="J42" s="84">
        <v>404</v>
      </c>
      <c r="K42" s="84">
        <v>1.39</v>
      </c>
      <c r="L42" s="84">
        <v>2.93</v>
      </c>
      <c r="M42" s="6" t="s">
        <v>11</v>
      </c>
      <c r="N42" s="6">
        <v>1.79</v>
      </c>
      <c r="O42" s="6">
        <v>1.94</v>
      </c>
      <c r="P42" s="6" t="s">
        <v>150</v>
      </c>
      <c r="Q42" t="s">
        <v>41</v>
      </c>
    </row>
    <row r="43" spans="1:17" x14ac:dyDescent="0.25">
      <c r="A43" s="5">
        <v>44772</v>
      </c>
      <c r="B43" t="s">
        <v>796</v>
      </c>
      <c r="C43">
        <v>1.94</v>
      </c>
      <c r="D43">
        <v>3.75</v>
      </c>
      <c r="E43">
        <v>4</v>
      </c>
      <c r="F43">
        <v>3.47</v>
      </c>
      <c r="G43">
        <v>1.99</v>
      </c>
      <c r="H43">
        <v>1.91</v>
      </c>
      <c r="I43" s="84">
        <v>1.33</v>
      </c>
      <c r="J43" s="84">
        <v>1.44</v>
      </c>
      <c r="K43" s="84">
        <v>1.5</v>
      </c>
      <c r="L43" s="84">
        <v>2.72</v>
      </c>
      <c r="M43" s="6" t="s">
        <v>11</v>
      </c>
      <c r="N43" s="6">
        <v>1.77</v>
      </c>
      <c r="O43" s="6">
        <v>1.99</v>
      </c>
      <c r="P43" s="6" t="s">
        <v>146</v>
      </c>
      <c r="Q43" t="s">
        <v>13</v>
      </c>
    </row>
    <row r="44" spans="1:17" x14ac:dyDescent="0.25">
      <c r="A44" s="5">
        <v>44772</v>
      </c>
      <c r="B44" t="s">
        <v>797</v>
      </c>
      <c r="C44">
        <v>2.44</v>
      </c>
      <c r="D44">
        <v>3.59</v>
      </c>
      <c r="E44">
        <v>2.94</v>
      </c>
      <c r="F44">
        <v>4.3899999999999997</v>
      </c>
      <c r="G44">
        <v>1.71</v>
      </c>
      <c r="H44">
        <v>2.2200000000000002</v>
      </c>
      <c r="I44" s="84">
        <v>1.23</v>
      </c>
      <c r="J44" s="84">
        <v>404</v>
      </c>
      <c r="K44" s="84">
        <v>1.41</v>
      </c>
      <c r="L44" s="84">
        <v>3.06</v>
      </c>
      <c r="M44" s="6" t="s">
        <v>11</v>
      </c>
      <c r="N44" s="6">
        <v>1.55</v>
      </c>
      <c r="O44" s="6">
        <v>2.37</v>
      </c>
      <c r="P44" s="6" t="s">
        <v>148</v>
      </c>
      <c r="Q44" t="s">
        <v>15</v>
      </c>
    </row>
    <row r="45" spans="1:17" x14ac:dyDescent="0.25">
      <c r="A45" s="5">
        <v>44772</v>
      </c>
      <c r="B45" t="s">
        <v>798</v>
      </c>
      <c r="C45">
        <v>2.68</v>
      </c>
      <c r="D45">
        <v>3.39</v>
      </c>
      <c r="E45">
        <v>2.79</v>
      </c>
      <c r="F45">
        <v>3.42</v>
      </c>
      <c r="G45">
        <v>2.04</v>
      </c>
      <c r="H45">
        <v>1.85</v>
      </c>
      <c r="I45" s="84">
        <v>1.34</v>
      </c>
      <c r="J45" s="84">
        <v>1.45</v>
      </c>
      <c r="K45" s="84">
        <v>1.53</v>
      </c>
      <c r="L45" s="84">
        <v>2.62</v>
      </c>
      <c r="M45" s="6" t="s">
        <v>11</v>
      </c>
      <c r="N45" s="6">
        <v>1.76</v>
      </c>
      <c r="O45" s="6">
        <v>2</v>
      </c>
      <c r="P45" s="6" t="s">
        <v>150</v>
      </c>
      <c r="Q45" t="s">
        <v>13</v>
      </c>
    </row>
    <row r="46" spans="1:17" x14ac:dyDescent="0.25">
      <c r="A46" s="5">
        <v>44773</v>
      </c>
      <c r="B46" t="s">
        <v>799</v>
      </c>
      <c r="C46">
        <v>3.07</v>
      </c>
      <c r="D46">
        <v>3.05</v>
      </c>
      <c r="E46">
        <v>2.57</v>
      </c>
      <c r="F46">
        <v>3.28</v>
      </c>
      <c r="G46">
        <v>2.08</v>
      </c>
      <c r="H46">
        <v>1.77</v>
      </c>
      <c r="I46" s="84">
        <v>1.34</v>
      </c>
      <c r="J46" s="84">
        <v>1.43</v>
      </c>
      <c r="K46" s="84">
        <v>1.56</v>
      </c>
      <c r="L46" s="84">
        <v>2.4900000000000002</v>
      </c>
      <c r="M46" s="6" t="s">
        <v>11</v>
      </c>
      <c r="N46" s="6">
        <v>1.79</v>
      </c>
      <c r="O46" s="6">
        <v>1.94</v>
      </c>
      <c r="P46" s="6" t="s">
        <v>149</v>
      </c>
      <c r="Q46" t="s">
        <v>56</v>
      </c>
    </row>
    <row r="47" spans="1:17" x14ac:dyDescent="0.25">
      <c r="A47" s="5">
        <v>44773</v>
      </c>
      <c r="B47" t="s">
        <v>800</v>
      </c>
      <c r="C47">
        <v>2.62</v>
      </c>
      <c r="D47">
        <v>3.34</v>
      </c>
      <c r="E47">
        <v>2.89</v>
      </c>
      <c r="F47">
        <v>3.32</v>
      </c>
      <c r="G47">
        <v>2.1</v>
      </c>
      <c r="H47">
        <v>1.79</v>
      </c>
      <c r="I47" s="84">
        <v>1.36</v>
      </c>
      <c r="J47" s="84">
        <v>1.44</v>
      </c>
      <c r="K47" s="84">
        <v>1.57</v>
      </c>
      <c r="L47" s="84">
        <v>2.52</v>
      </c>
      <c r="M47" s="6" t="s">
        <v>11</v>
      </c>
      <c r="N47" s="6">
        <v>1.78</v>
      </c>
      <c r="O47" s="6">
        <v>1.97</v>
      </c>
      <c r="P47" s="6" t="s">
        <v>156</v>
      </c>
      <c r="Q47" t="s">
        <v>13</v>
      </c>
    </row>
    <row r="48" spans="1:17" x14ac:dyDescent="0.25">
      <c r="A48" s="5">
        <v>44773</v>
      </c>
      <c r="B48" t="s">
        <v>801</v>
      </c>
      <c r="C48">
        <v>2.62</v>
      </c>
      <c r="D48">
        <v>3.49</v>
      </c>
      <c r="E48">
        <v>2.78</v>
      </c>
      <c r="F48">
        <v>3.94</v>
      </c>
      <c r="G48">
        <v>1.87</v>
      </c>
      <c r="H48">
        <v>2.0299999999999998</v>
      </c>
      <c r="I48" s="84">
        <v>1.27</v>
      </c>
      <c r="J48" s="84">
        <v>404</v>
      </c>
      <c r="K48" s="84">
        <v>1.41</v>
      </c>
      <c r="L48" s="84">
        <v>3.06</v>
      </c>
      <c r="M48" s="6" t="s">
        <v>11</v>
      </c>
      <c r="N48" s="6">
        <v>1.63</v>
      </c>
      <c r="O48" s="6">
        <v>2.19</v>
      </c>
      <c r="P48" s="6" t="s">
        <v>154</v>
      </c>
      <c r="Q48" t="s">
        <v>15</v>
      </c>
    </row>
  </sheetData>
  <conditionalFormatting sqref="N1">
    <cfRule type="cellIs" dxfId="5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3" workbookViewId="0">
      <selection activeCell="A2" sqref="A2:I44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  <col min="11" max="11" width="10.7109375" bestFit="1" customWidth="1"/>
    <col min="12" max="12" width="12.85546875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3" ht="15.75" x14ac:dyDescent="0.25">
      <c r="A2" s="5" t="s">
        <v>819</v>
      </c>
      <c r="B2" t="s">
        <v>579</v>
      </c>
      <c r="C2" s="48">
        <v>1.88</v>
      </c>
      <c r="D2" s="71" t="s">
        <v>11</v>
      </c>
      <c r="E2" s="73" t="s">
        <v>766</v>
      </c>
      <c r="F2" s="72">
        <v>0</v>
      </c>
      <c r="G2" s="72">
        <f t="shared" ref="G2:G13" si="0">F2-D$58</f>
        <v>-2800</v>
      </c>
      <c r="H2" s="6" t="s">
        <v>157</v>
      </c>
      <c r="I2" t="s">
        <v>37</v>
      </c>
      <c r="J2" s="88">
        <f>D56</f>
        <v>100000</v>
      </c>
      <c r="K2" s="5">
        <v>44743</v>
      </c>
      <c r="L2" s="90">
        <f>SUMIF(A$2:A$44,K2,G$2:G$44)</f>
        <v>0</v>
      </c>
      <c r="M2">
        <f>L2/J$2*100</f>
        <v>0</v>
      </c>
    </row>
    <row r="3" spans="1:13" ht="15.75" x14ac:dyDescent="0.25">
      <c r="A3" s="5">
        <v>44744</v>
      </c>
      <c r="B3" t="s">
        <v>579</v>
      </c>
      <c r="C3" s="48">
        <v>1.47</v>
      </c>
      <c r="D3" s="71" t="s">
        <v>11</v>
      </c>
      <c r="E3" s="76" t="s">
        <v>488</v>
      </c>
      <c r="F3" s="72">
        <f>C3*D$58</f>
        <v>4116</v>
      </c>
      <c r="G3" s="72">
        <f t="shared" si="0"/>
        <v>1316</v>
      </c>
      <c r="H3" s="6" t="s">
        <v>157</v>
      </c>
      <c r="I3" t="s">
        <v>37</v>
      </c>
      <c r="J3" s="88">
        <f>J2+G2</f>
        <v>97200</v>
      </c>
      <c r="K3" s="5">
        <v>44744</v>
      </c>
      <c r="L3" s="90">
        <f t="shared" ref="L3:L32" si="1">SUMIF(A$2:A$44,K3,G$2:G$44)</f>
        <v>2912</v>
      </c>
      <c r="M3">
        <f t="shared" ref="M3:M32" si="2">L3/J$2*100</f>
        <v>2.9119999999999999</v>
      </c>
    </row>
    <row r="4" spans="1:13" ht="15.75" x14ac:dyDescent="0.25">
      <c r="A4" s="5">
        <v>44744</v>
      </c>
      <c r="B4" t="s">
        <v>580</v>
      </c>
      <c r="C4" s="48">
        <v>1.67</v>
      </c>
      <c r="D4" s="71" t="s">
        <v>11</v>
      </c>
      <c r="E4" s="76" t="s">
        <v>767</v>
      </c>
      <c r="F4" s="72">
        <f>C4*D$58</f>
        <v>4676</v>
      </c>
      <c r="G4" s="72">
        <f t="shared" si="0"/>
        <v>1876</v>
      </c>
      <c r="H4" s="6" t="s">
        <v>155</v>
      </c>
      <c r="I4" t="s">
        <v>14</v>
      </c>
      <c r="J4" s="88">
        <f t="shared" ref="J4:J45" si="3">J3+G3</f>
        <v>98516</v>
      </c>
      <c r="K4" s="5">
        <v>44745</v>
      </c>
      <c r="L4" s="90">
        <f t="shared" si="1"/>
        <v>0</v>
      </c>
      <c r="M4">
        <f t="shared" si="2"/>
        <v>0</v>
      </c>
    </row>
    <row r="5" spans="1:13" ht="15.75" x14ac:dyDescent="0.25">
      <c r="A5" s="5">
        <v>44744</v>
      </c>
      <c r="B5" t="s">
        <v>580</v>
      </c>
      <c r="C5" s="71">
        <v>1.3</v>
      </c>
      <c r="D5" s="71" t="s">
        <v>11</v>
      </c>
      <c r="E5" s="76" t="s">
        <v>487</v>
      </c>
      <c r="F5" s="72">
        <f>C5*D$58</f>
        <v>3640</v>
      </c>
      <c r="G5" s="72">
        <f t="shared" si="0"/>
        <v>840</v>
      </c>
      <c r="H5" s="6" t="s">
        <v>155</v>
      </c>
      <c r="I5" t="s">
        <v>14</v>
      </c>
      <c r="J5" s="88">
        <f t="shared" si="3"/>
        <v>100392</v>
      </c>
      <c r="K5" s="5">
        <v>44746</v>
      </c>
      <c r="L5" s="90">
        <f t="shared" si="1"/>
        <v>0</v>
      </c>
      <c r="M5">
        <f t="shared" si="2"/>
        <v>0</v>
      </c>
    </row>
    <row r="6" spans="1:13" ht="15.75" x14ac:dyDescent="0.25">
      <c r="A6" s="5">
        <v>44744</v>
      </c>
      <c r="B6" t="s">
        <v>581</v>
      </c>
      <c r="C6" s="71">
        <v>1.67</v>
      </c>
      <c r="D6" s="71" t="s">
        <v>11</v>
      </c>
      <c r="E6" s="73" t="s">
        <v>488</v>
      </c>
      <c r="F6" s="72">
        <v>0</v>
      </c>
      <c r="G6" s="72">
        <f t="shared" si="0"/>
        <v>-2800</v>
      </c>
      <c r="H6" s="6" t="s">
        <v>141</v>
      </c>
      <c r="I6" t="s">
        <v>14</v>
      </c>
      <c r="J6" s="88">
        <f t="shared" si="3"/>
        <v>101232</v>
      </c>
      <c r="K6" s="5">
        <v>44747</v>
      </c>
      <c r="L6" s="90">
        <f t="shared" si="1"/>
        <v>-2800</v>
      </c>
      <c r="M6">
        <f t="shared" si="2"/>
        <v>-2.8000000000000003</v>
      </c>
    </row>
    <row r="7" spans="1:13" ht="15.75" x14ac:dyDescent="0.25">
      <c r="A7" s="5">
        <v>44744</v>
      </c>
      <c r="B7" t="s">
        <v>785</v>
      </c>
      <c r="C7" s="71">
        <v>1.6</v>
      </c>
      <c r="D7" s="71" t="s">
        <v>11</v>
      </c>
      <c r="E7" s="76" t="s">
        <v>807</v>
      </c>
      <c r="F7" s="72">
        <f>C7*D$58</f>
        <v>4480</v>
      </c>
      <c r="G7" s="72">
        <f t="shared" si="0"/>
        <v>1680</v>
      </c>
      <c r="H7" s="6" t="s">
        <v>803</v>
      </c>
      <c r="I7" t="s">
        <v>13</v>
      </c>
      <c r="J7" s="88">
        <f t="shared" si="3"/>
        <v>98432</v>
      </c>
      <c r="K7" s="5">
        <v>44748</v>
      </c>
      <c r="L7" s="90">
        <f t="shared" si="1"/>
        <v>2828.0000000000005</v>
      </c>
      <c r="M7">
        <f t="shared" si="2"/>
        <v>2.8280000000000003</v>
      </c>
    </row>
    <row r="8" spans="1:13" ht="15.75" x14ac:dyDescent="0.25">
      <c r="A8" s="5">
        <v>44747</v>
      </c>
      <c r="B8" t="s">
        <v>786</v>
      </c>
      <c r="C8" s="71">
        <v>1.61</v>
      </c>
      <c r="D8" s="71" t="s">
        <v>11</v>
      </c>
      <c r="E8" s="73" t="s">
        <v>765</v>
      </c>
      <c r="F8" s="72">
        <v>0</v>
      </c>
      <c r="G8" s="72">
        <f t="shared" si="0"/>
        <v>-2800</v>
      </c>
      <c r="H8" s="6" t="s">
        <v>151</v>
      </c>
      <c r="I8" t="s">
        <v>56</v>
      </c>
      <c r="J8" s="88">
        <f t="shared" si="3"/>
        <v>100112</v>
      </c>
      <c r="K8" s="5">
        <v>44749</v>
      </c>
      <c r="L8" s="90">
        <f t="shared" si="1"/>
        <v>-924</v>
      </c>
      <c r="M8">
        <f t="shared" si="2"/>
        <v>-0.92400000000000004</v>
      </c>
    </row>
    <row r="9" spans="1:13" ht="15.75" x14ac:dyDescent="0.25">
      <c r="A9" s="5">
        <v>44748</v>
      </c>
      <c r="B9" t="s">
        <v>787</v>
      </c>
      <c r="C9" s="71">
        <v>1.34</v>
      </c>
      <c r="D9" s="71" t="s">
        <v>11</v>
      </c>
      <c r="E9" s="76" t="s">
        <v>767</v>
      </c>
      <c r="F9" s="72">
        <f>C9*D$58</f>
        <v>3752</v>
      </c>
      <c r="G9" s="72">
        <f t="shared" si="0"/>
        <v>952</v>
      </c>
      <c r="H9" s="6" t="s">
        <v>144</v>
      </c>
      <c r="I9" t="s">
        <v>56</v>
      </c>
      <c r="J9" s="88">
        <f t="shared" si="3"/>
        <v>97312</v>
      </c>
      <c r="K9" s="5">
        <v>44750</v>
      </c>
      <c r="L9" s="90">
        <f t="shared" si="1"/>
        <v>0</v>
      </c>
      <c r="M9">
        <f t="shared" si="2"/>
        <v>0</v>
      </c>
    </row>
    <row r="10" spans="1:13" ht="15.75" x14ac:dyDescent="0.25">
      <c r="A10" s="5">
        <v>44748</v>
      </c>
      <c r="B10" t="s">
        <v>774</v>
      </c>
      <c r="C10" s="71">
        <v>1.32</v>
      </c>
      <c r="D10" s="71" t="s">
        <v>11</v>
      </c>
      <c r="E10" s="76" t="s">
        <v>767</v>
      </c>
      <c r="F10" s="72">
        <f>C10*D$58</f>
        <v>3696</v>
      </c>
      <c r="G10" s="72">
        <f t="shared" si="0"/>
        <v>896</v>
      </c>
      <c r="H10" s="6" t="s">
        <v>146</v>
      </c>
      <c r="I10" t="s">
        <v>56</v>
      </c>
      <c r="J10" s="88">
        <f t="shared" si="3"/>
        <v>98264</v>
      </c>
      <c r="K10" s="5">
        <v>44751</v>
      </c>
      <c r="L10" s="90">
        <f t="shared" si="1"/>
        <v>0</v>
      </c>
      <c r="M10">
        <f t="shared" si="2"/>
        <v>0</v>
      </c>
    </row>
    <row r="11" spans="1:13" ht="15.75" x14ac:dyDescent="0.25">
      <c r="A11" s="5">
        <v>44748</v>
      </c>
      <c r="B11" t="s">
        <v>788</v>
      </c>
      <c r="C11" s="71">
        <v>1.35</v>
      </c>
      <c r="D11" s="71" t="s">
        <v>11</v>
      </c>
      <c r="E11" s="76" t="s">
        <v>767</v>
      </c>
      <c r="F11" s="72">
        <f>C11*D$58</f>
        <v>3780.0000000000005</v>
      </c>
      <c r="G11" s="72">
        <f t="shared" si="0"/>
        <v>980.00000000000045</v>
      </c>
      <c r="H11" s="6" t="s">
        <v>154</v>
      </c>
      <c r="I11" t="s">
        <v>13</v>
      </c>
      <c r="J11" s="88">
        <f t="shared" si="3"/>
        <v>99160</v>
      </c>
      <c r="K11" s="5">
        <v>44752</v>
      </c>
      <c r="L11" s="90">
        <f t="shared" si="1"/>
        <v>363.99999999999909</v>
      </c>
      <c r="M11">
        <f t="shared" si="2"/>
        <v>0.3639999999999991</v>
      </c>
    </row>
    <row r="12" spans="1:13" ht="15.75" x14ac:dyDescent="0.25">
      <c r="A12" s="5">
        <v>44749</v>
      </c>
      <c r="B12" t="s">
        <v>587</v>
      </c>
      <c r="C12" s="71">
        <v>1.67</v>
      </c>
      <c r="D12" s="71" t="s">
        <v>11</v>
      </c>
      <c r="E12" s="76" t="s">
        <v>487</v>
      </c>
      <c r="F12" s="72">
        <f>C12*D$58</f>
        <v>4676</v>
      </c>
      <c r="G12" s="72">
        <f t="shared" si="0"/>
        <v>1876</v>
      </c>
      <c r="H12" s="6" t="s">
        <v>156</v>
      </c>
      <c r="I12" t="s">
        <v>536</v>
      </c>
      <c r="J12" s="88">
        <f t="shared" si="3"/>
        <v>100140</v>
      </c>
      <c r="K12" s="5">
        <v>44753</v>
      </c>
      <c r="L12" s="90">
        <f t="shared" si="1"/>
        <v>0</v>
      </c>
      <c r="M12">
        <f t="shared" si="2"/>
        <v>0</v>
      </c>
    </row>
    <row r="13" spans="1:13" ht="15.75" x14ac:dyDescent="0.25">
      <c r="A13" s="5">
        <v>44749</v>
      </c>
      <c r="B13" t="s">
        <v>588</v>
      </c>
      <c r="C13" s="71">
        <v>1.62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6" t="s">
        <v>148</v>
      </c>
      <c r="I13" t="s">
        <v>536</v>
      </c>
      <c r="J13" s="88">
        <f t="shared" si="3"/>
        <v>102016</v>
      </c>
      <c r="K13" s="5">
        <v>44754</v>
      </c>
      <c r="L13" s="90">
        <f t="shared" si="1"/>
        <v>0</v>
      </c>
      <c r="M13">
        <f t="shared" si="2"/>
        <v>0</v>
      </c>
    </row>
    <row r="14" spans="1:13" ht="15.75" x14ac:dyDescent="0.25">
      <c r="A14" s="5">
        <v>44752</v>
      </c>
      <c r="B14" t="s">
        <v>592</v>
      </c>
      <c r="C14" s="71">
        <v>1.44</v>
      </c>
      <c r="D14" s="71" t="s">
        <v>11</v>
      </c>
      <c r="E14" s="83" t="s">
        <v>808</v>
      </c>
      <c r="F14" s="72">
        <v>0</v>
      </c>
      <c r="G14" s="72"/>
      <c r="H14" s="6" t="s">
        <v>146</v>
      </c>
      <c r="I14" t="s">
        <v>14</v>
      </c>
      <c r="J14" s="88">
        <f t="shared" si="3"/>
        <v>99216</v>
      </c>
      <c r="K14" s="5">
        <v>44755</v>
      </c>
      <c r="L14" s="90">
        <f t="shared" si="1"/>
        <v>0</v>
      </c>
      <c r="M14">
        <f t="shared" si="2"/>
        <v>0</v>
      </c>
    </row>
    <row r="15" spans="1:13" ht="15.75" x14ac:dyDescent="0.25">
      <c r="A15" s="5">
        <v>44752</v>
      </c>
      <c r="B15" t="s">
        <v>592</v>
      </c>
      <c r="C15" s="71">
        <v>1.79</v>
      </c>
      <c r="D15" s="71" t="s">
        <v>11</v>
      </c>
      <c r="E15" s="73" t="s">
        <v>488</v>
      </c>
      <c r="F15" s="72">
        <v>0</v>
      </c>
      <c r="G15" s="72">
        <f t="shared" ref="G15:G21" si="4">F15-D$58</f>
        <v>-2800</v>
      </c>
      <c r="H15" s="6" t="s">
        <v>146</v>
      </c>
      <c r="I15" t="s">
        <v>14</v>
      </c>
      <c r="J15" s="88">
        <f t="shared" si="3"/>
        <v>99216</v>
      </c>
      <c r="K15" s="5">
        <v>44756</v>
      </c>
      <c r="L15" s="90">
        <f t="shared" si="1"/>
        <v>0</v>
      </c>
      <c r="M15">
        <f t="shared" si="2"/>
        <v>0</v>
      </c>
    </row>
    <row r="16" spans="1:13" ht="15.75" x14ac:dyDescent="0.25">
      <c r="A16" s="5">
        <v>44752</v>
      </c>
      <c r="B16" t="s">
        <v>594</v>
      </c>
      <c r="C16" s="71">
        <v>1.33</v>
      </c>
      <c r="D16" s="71" t="s">
        <v>11</v>
      </c>
      <c r="E16" s="76" t="s">
        <v>767</v>
      </c>
      <c r="F16" s="72">
        <f>C16*D$58</f>
        <v>3724</v>
      </c>
      <c r="G16" s="72">
        <f t="shared" si="4"/>
        <v>924</v>
      </c>
      <c r="H16" s="6" t="s">
        <v>146</v>
      </c>
      <c r="I16" t="s">
        <v>14</v>
      </c>
      <c r="J16" s="88">
        <f t="shared" si="3"/>
        <v>96416</v>
      </c>
      <c r="K16" s="5">
        <v>44757</v>
      </c>
      <c r="L16" s="90">
        <f t="shared" si="1"/>
        <v>0</v>
      </c>
      <c r="M16">
        <f t="shared" si="2"/>
        <v>0</v>
      </c>
    </row>
    <row r="17" spans="1:13" ht="15.75" x14ac:dyDescent="0.25">
      <c r="A17" s="5">
        <v>44752</v>
      </c>
      <c r="B17" t="s">
        <v>595</v>
      </c>
      <c r="C17" s="71">
        <v>1.31</v>
      </c>
      <c r="D17" s="71" t="s">
        <v>11</v>
      </c>
      <c r="E17" s="76" t="s">
        <v>767</v>
      </c>
      <c r="F17" s="72">
        <f>C17*D$58</f>
        <v>3668</v>
      </c>
      <c r="G17" s="72">
        <f t="shared" si="4"/>
        <v>868</v>
      </c>
      <c r="H17" s="6" t="s">
        <v>154</v>
      </c>
      <c r="I17" t="s">
        <v>14</v>
      </c>
      <c r="J17" s="88">
        <f t="shared" si="3"/>
        <v>97340</v>
      </c>
      <c r="K17" s="5">
        <v>44758</v>
      </c>
      <c r="L17" s="90">
        <f t="shared" si="1"/>
        <v>-1876</v>
      </c>
      <c r="M17">
        <f t="shared" si="2"/>
        <v>-1.8759999999999999</v>
      </c>
    </row>
    <row r="18" spans="1:13" ht="15.75" x14ac:dyDescent="0.25">
      <c r="A18" s="5">
        <v>44752</v>
      </c>
      <c r="B18" t="s">
        <v>596</v>
      </c>
      <c r="C18" s="71">
        <v>1.37</v>
      </c>
      <c r="D18" s="71" t="s">
        <v>11</v>
      </c>
      <c r="E18" s="73" t="s">
        <v>767</v>
      </c>
      <c r="F18" s="72">
        <v>0</v>
      </c>
      <c r="G18" s="72">
        <f t="shared" si="4"/>
        <v>-2800</v>
      </c>
      <c r="H18" s="6" t="s">
        <v>148</v>
      </c>
      <c r="I18" s="10" t="s">
        <v>18</v>
      </c>
      <c r="J18" s="88">
        <f t="shared" si="3"/>
        <v>98208</v>
      </c>
      <c r="K18" s="5">
        <v>44759</v>
      </c>
      <c r="L18" s="90">
        <f t="shared" si="1"/>
        <v>-2800</v>
      </c>
      <c r="M18">
        <f t="shared" si="2"/>
        <v>-2.8000000000000003</v>
      </c>
    </row>
    <row r="19" spans="1:13" ht="15.75" x14ac:dyDescent="0.25">
      <c r="A19" s="5">
        <v>44752</v>
      </c>
      <c r="B19" t="s">
        <v>597</v>
      </c>
      <c r="C19" s="71">
        <v>2.2599999999999998</v>
      </c>
      <c r="D19" s="71" t="s">
        <v>11</v>
      </c>
      <c r="E19" s="76" t="s">
        <v>766</v>
      </c>
      <c r="F19" s="72">
        <f>C19*D$58</f>
        <v>6327.9999999999991</v>
      </c>
      <c r="G19" s="72">
        <f t="shared" si="4"/>
        <v>3527.9999999999991</v>
      </c>
      <c r="H19" s="6" t="s">
        <v>148</v>
      </c>
      <c r="I19" t="s">
        <v>37</v>
      </c>
      <c r="J19" s="88">
        <f t="shared" si="3"/>
        <v>95408</v>
      </c>
      <c r="K19" s="5">
        <v>44760</v>
      </c>
      <c r="L19" s="90">
        <f t="shared" si="1"/>
        <v>0</v>
      </c>
      <c r="M19">
        <f t="shared" si="2"/>
        <v>0</v>
      </c>
    </row>
    <row r="20" spans="1:13" ht="15.75" x14ac:dyDescent="0.25">
      <c r="A20" s="5">
        <v>44752</v>
      </c>
      <c r="B20" t="s">
        <v>597</v>
      </c>
      <c r="C20" s="71">
        <v>1.79</v>
      </c>
      <c r="D20" s="71" t="s">
        <v>11</v>
      </c>
      <c r="E20" s="76" t="s">
        <v>488</v>
      </c>
      <c r="F20" s="72">
        <f>C20*D$58</f>
        <v>5012</v>
      </c>
      <c r="G20" s="72">
        <f t="shared" si="4"/>
        <v>2212</v>
      </c>
      <c r="H20" s="6" t="s">
        <v>148</v>
      </c>
      <c r="I20" t="s">
        <v>37</v>
      </c>
      <c r="J20" s="88">
        <f t="shared" si="3"/>
        <v>98936</v>
      </c>
      <c r="K20" s="5">
        <v>44761</v>
      </c>
      <c r="L20" s="90">
        <f t="shared" si="1"/>
        <v>0</v>
      </c>
      <c r="M20">
        <f t="shared" si="2"/>
        <v>0</v>
      </c>
    </row>
    <row r="21" spans="1:13" ht="15.75" x14ac:dyDescent="0.25">
      <c r="A21" s="5">
        <v>44752</v>
      </c>
      <c r="B21" t="s">
        <v>790</v>
      </c>
      <c r="C21" s="71">
        <v>1.44</v>
      </c>
      <c r="D21" s="71" t="s">
        <v>11</v>
      </c>
      <c r="E21" s="76" t="s">
        <v>808</v>
      </c>
      <c r="F21" s="72">
        <f>C21*D$58</f>
        <v>4032</v>
      </c>
      <c r="G21" s="72">
        <f t="shared" si="4"/>
        <v>1232</v>
      </c>
      <c r="H21" s="6" t="s">
        <v>154</v>
      </c>
      <c r="I21" t="s">
        <v>13</v>
      </c>
      <c r="J21" s="88">
        <f t="shared" si="3"/>
        <v>101148</v>
      </c>
      <c r="K21" s="5">
        <v>44762</v>
      </c>
      <c r="L21" s="90">
        <f t="shared" si="1"/>
        <v>-2800</v>
      </c>
      <c r="M21">
        <f t="shared" si="2"/>
        <v>-2.8000000000000003</v>
      </c>
    </row>
    <row r="22" spans="1:13" ht="15.75" x14ac:dyDescent="0.25">
      <c r="A22" s="5">
        <v>44752</v>
      </c>
      <c r="B22" t="s">
        <v>791</v>
      </c>
      <c r="C22" s="71">
        <v>1.9</v>
      </c>
      <c r="D22" s="71" t="s">
        <v>11</v>
      </c>
      <c r="E22" s="83" t="s">
        <v>766</v>
      </c>
      <c r="F22" s="72">
        <v>0</v>
      </c>
      <c r="G22" s="72">
        <v>0</v>
      </c>
      <c r="H22" s="6" t="s">
        <v>146</v>
      </c>
      <c r="I22" t="s">
        <v>41</v>
      </c>
      <c r="J22" s="88">
        <f t="shared" si="3"/>
        <v>102380</v>
      </c>
      <c r="K22" s="5">
        <v>44763</v>
      </c>
      <c r="L22" s="90">
        <f t="shared" si="1"/>
        <v>0</v>
      </c>
      <c r="M22">
        <f t="shared" si="2"/>
        <v>0</v>
      </c>
    </row>
    <row r="23" spans="1:13" ht="15.75" x14ac:dyDescent="0.25">
      <c r="A23" s="5">
        <v>44752</v>
      </c>
      <c r="B23" t="s">
        <v>791</v>
      </c>
      <c r="C23" s="71">
        <v>1.69</v>
      </c>
      <c r="D23" s="71" t="s">
        <v>11</v>
      </c>
      <c r="E23" s="73" t="s">
        <v>488</v>
      </c>
      <c r="F23" s="72">
        <v>0</v>
      </c>
      <c r="G23" s="72">
        <f t="shared" ref="G23:G44" si="5">F23-D$58</f>
        <v>-2800</v>
      </c>
      <c r="H23" s="6" t="s">
        <v>146</v>
      </c>
      <c r="I23" t="s">
        <v>41</v>
      </c>
      <c r="J23" s="88">
        <f t="shared" si="3"/>
        <v>102380</v>
      </c>
      <c r="K23" s="5">
        <v>44764</v>
      </c>
      <c r="L23" s="90">
        <f t="shared" si="1"/>
        <v>0</v>
      </c>
      <c r="M23">
        <f t="shared" si="2"/>
        <v>0</v>
      </c>
    </row>
    <row r="24" spans="1:13" ht="15.75" x14ac:dyDescent="0.25">
      <c r="A24" s="5">
        <v>44758</v>
      </c>
      <c r="B24" t="s">
        <v>792</v>
      </c>
      <c r="C24" s="71">
        <v>1.68</v>
      </c>
      <c r="D24" s="71" t="s">
        <v>11</v>
      </c>
      <c r="E24" s="73" t="s">
        <v>765</v>
      </c>
      <c r="F24" s="72">
        <v>0</v>
      </c>
      <c r="G24" s="72">
        <f t="shared" si="5"/>
        <v>-2800</v>
      </c>
      <c r="H24" s="6" t="s">
        <v>148</v>
      </c>
      <c r="I24" t="s">
        <v>13</v>
      </c>
      <c r="J24" s="88">
        <f t="shared" si="3"/>
        <v>99580</v>
      </c>
      <c r="K24" s="5">
        <v>44765</v>
      </c>
      <c r="L24" s="90">
        <f t="shared" si="1"/>
        <v>-1848</v>
      </c>
      <c r="M24">
        <f t="shared" si="2"/>
        <v>-1.8480000000000001</v>
      </c>
    </row>
    <row r="25" spans="1:13" ht="15.75" x14ac:dyDescent="0.25">
      <c r="A25" s="5">
        <v>44758</v>
      </c>
      <c r="B25" t="s">
        <v>793</v>
      </c>
      <c r="C25" s="71">
        <v>1.33</v>
      </c>
      <c r="D25" s="71" t="s">
        <v>11</v>
      </c>
      <c r="E25" s="76" t="s">
        <v>767</v>
      </c>
      <c r="F25" s="72">
        <f>C25*D$58</f>
        <v>3724</v>
      </c>
      <c r="G25" s="72">
        <f t="shared" si="5"/>
        <v>924</v>
      </c>
      <c r="H25" s="6" t="s">
        <v>145</v>
      </c>
      <c r="I25" t="s">
        <v>15</v>
      </c>
      <c r="J25" s="88">
        <f t="shared" si="3"/>
        <v>96780</v>
      </c>
      <c r="K25" s="5">
        <v>44766</v>
      </c>
      <c r="L25" s="90">
        <f t="shared" si="1"/>
        <v>-1904</v>
      </c>
      <c r="M25">
        <f t="shared" si="2"/>
        <v>-1.9040000000000001</v>
      </c>
    </row>
    <row r="26" spans="1:13" ht="15.75" x14ac:dyDescent="0.25">
      <c r="A26" s="5">
        <v>44759</v>
      </c>
      <c r="B26" t="s">
        <v>599</v>
      </c>
      <c r="C26" s="71">
        <v>1.75</v>
      </c>
      <c r="D26" s="71" t="s">
        <v>11</v>
      </c>
      <c r="E26" s="73" t="s">
        <v>488</v>
      </c>
      <c r="F26" s="72">
        <v>0</v>
      </c>
      <c r="G26" s="72">
        <f t="shared" si="5"/>
        <v>-2800</v>
      </c>
      <c r="H26" s="6" t="s">
        <v>155</v>
      </c>
      <c r="I26" t="s">
        <v>14</v>
      </c>
      <c r="J26" s="88">
        <f t="shared" si="3"/>
        <v>97704</v>
      </c>
      <c r="K26" s="5">
        <v>44767</v>
      </c>
      <c r="L26" s="90">
        <f t="shared" si="1"/>
        <v>0</v>
      </c>
      <c r="M26">
        <f t="shared" si="2"/>
        <v>0</v>
      </c>
    </row>
    <row r="27" spans="1:13" ht="15.75" x14ac:dyDescent="0.25">
      <c r="A27" s="5">
        <v>44762</v>
      </c>
      <c r="B27" t="s">
        <v>600</v>
      </c>
      <c r="C27" s="71">
        <v>2.12</v>
      </c>
      <c r="D27" s="71" t="s">
        <v>11</v>
      </c>
      <c r="E27" s="73" t="s">
        <v>766</v>
      </c>
      <c r="F27" s="72">
        <v>0</v>
      </c>
      <c r="G27" s="72">
        <f t="shared" si="5"/>
        <v>-2800</v>
      </c>
      <c r="H27" s="6" t="s">
        <v>154</v>
      </c>
      <c r="I27" s="10" t="s">
        <v>18</v>
      </c>
      <c r="J27" s="88">
        <f t="shared" si="3"/>
        <v>94904</v>
      </c>
      <c r="K27" s="5">
        <v>44768</v>
      </c>
      <c r="L27" s="90">
        <f t="shared" si="1"/>
        <v>1036.0000000000005</v>
      </c>
      <c r="M27">
        <f t="shared" si="2"/>
        <v>1.0360000000000005</v>
      </c>
    </row>
    <row r="28" spans="1:13" ht="15.75" x14ac:dyDescent="0.25">
      <c r="A28" s="5">
        <v>44765</v>
      </c>
      <c r="B28" t="s">
        <v>794</v>
      </c>
      <c r="C28" s="71">
        <v>1.34</v>
      </c>
      <c r="D28" s="71" t="s">
        <v>11</v>
      </c>
      <c r="E28" s="76" t="s">
        <v>767</v>
      </c>
      <c r="F28" s="72">
        <f>C28*D$58</f>
        <v>3752</v>
      </c>
      <c r="G28" s="72">
        <f t="shared" si="5"/>
        <v>952</v>
      </c>
      <c r="H28" s="6" t="s">
        <v>150</v>
      </c>
      <c r="I28" t="s">
        <v>56</v>
      </c>
      <c r="J28" s="88">
        <f t="shared" si="3"/>
        <v>92104</v>
      </c>
      <c r="K28" s="5">
        <v>44769</v>
      </c>
      <c r="L28" s="90">
        <f t="shared" si="1"/>
        <v>0</v>
      </c>
      <c r="M28">
        <f t="shared" si="2"/>
        <v>0</v>
      </c>
    </row>
    <row r="29" spans="1:13" ht="15.75" x14ac:dyDescent="0.25">
      <c r="A29" s="5">
        <v>44765</v>
      </c>
      <c r="B29" t="s">
        <v>795</v>
      </c>
      <c r="C29" s="71">
        <v>1.94</v>
      </c>
      <c r="D29" s="71" t="s">
        <v>11</v>
      </c>
      <c r="E29" s="73" t="s">
        <v>488</v>
      </c>
      <c r="F29" s="72">
        <v>0</v>
      </c>
      <c r="G29" s="72">
        <f t="shared" si="5"/>
        <v>-2800</v>
      </c>
      <c r="H29" s="6" t="s">
        <v>150</v>
      </c>
      <c r="I29" t="s">
        <v>41</v>
      </c>
      <c r="J29" s="88">
        <f t="shared" si="3"/>
        <v>93056</v>
      </c>
      <c r="K29" s="5">
        <v>44770</v>
      </c>
      <c r="L29" s="90">
        <f t="shared" si="1"/>
        <v>0</v>
      </c>
      <c r="M29">
        <f t="shared" si="2"/>
        <v>0</v>
      </c>
    </row>
    <row r="30" spans="1:13" ht="15.75" x14ac:dyDescent="0.25">
      <c r="A30" s="5">
        <v>44766</v>
      </c>
      <c r="B30" t="s">
        <v>601</v>
      </c>
      <c r="C30" s="71">
        <v>1.32</v>
      </c>
      <c r="D30" s="71" t="s">
        <v>11</v>
      </c>
      <c r="E30" s="76" t="s">
        <v>767</v>
      </c>
      <c r="F30" s="72">
        <f>C30*D$58</f>
        <v>3696</v>
      </c>
      <c r="G30" s="72">
        <f t="shared" si="5"/>
        <v>896</v>
      </c>
      <c r="H30" s="6" t="s">
        <v>145</v>
      </c>
      <c r="I30" t="s">
        <v>37</v>
      </c>
      <c r="J30" s="88">
        <f t="shared" si="3"/>
        <v>90256</v>
      </c>
      <c r="K30" s="5">
        <v>44771</v>
      </c>
      <c r="L30" s="90">
        <f t="shared" si="1"/>
        <v>0</v>
      </c>
      <c r="M30">
        <f t="shared" si="2"/>
        <v>0</v>
      </c>
    </row>
    <row r="31" spans="1:13" ht="15.75" x14ac:dyDescent="0.25">
      <c r="A31" s="5">
        <v>44766</v>
      </c>
      <c r="B31" t="s">
        <v>601</v>
      </c>
      <c r="C31" s="71">
        <v>1.95</v>
      </c>
      <c r="D31" s="71" t="s">
        <v>11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91152</v>
      </c>
      <c r="K31" s="5">
        <v>44772</v>
      </c>
      <c r="L31" s="90">
        <f t="shared" si="1"/>
        <v>4872</v>
      </c>
      <c r="M31">
        <f t="shared" si="2"/>
        <v>4.8719999999999999</v>
      </c>
    </row>
    <row r="32" spans="1:13" ht="15.75" x14ac:dyDescent="0.25">
      <c r="A32" s="5">
        <v>44768</v>
      </c>
      <c r="B32" t="s">
        <v>603</v>
      </c>
      <c r="C32" s="71">
        <v>1.37</v>
      </c>
      <c r="D32" s="71" t="s">
        <v>11</v>
      </c>
      <c r="E32" s="76" t="s">
        <v>767</v>
      </c>
      <c r="F32" s="72">
        <f t="shared" ref="F32:F37" si="6">C32*D$58</f>
        <v>3836.0000000000005</v>
      </c>
      <c r="G32" s="72">
        <f t="shared" si="5"/>
        <v>1036.0000000000005</v>
      </c>
      <c r="H32" s="6" t="s">
        <v>145</v>
      </c>
      <c r="I32" s="10" t="s">
        <v>18</v>
      </c>
      <c r="J32" s="88">
        <f t="shared" si="3"/>
        <v>88352</v>
      </c>
      <c r="K32" s="5">
        <v>44773</v>
      </c>
      <c r="L32" s="90">
        <f t="shared" si="1"/>
        <v>3696.0000000000005</v>
      </c>
      <c r="M32">
        <f t="shared" si="2"/>
        <v>3.6960000000000006</v>
      </c>
    </row>
    <row r="33" spans="1:10" ht="15.75" x14ac:dyDescent="0.25">
      <c r="A33" s="5">
        <v>44772</v>
      </c>
      <c r="B33" t="s">
        <v>604</v>
      </c>
      <c r="C33" s="71">
        <v>1.3</v>
      </c>
      <c r="D33" s="71" t="s">
        <v>11</v>
      </c>
      <c r="E33" s="76" t="s">
        <v>767</v>
      </c>
      <c r="F33" s="72">
        <f t="shared" si="6"/>
        <v>3640</v>
      </c>
      <c r="G33" s="72">
        <f t="shared" si="5"/>
        <v>840</v>
      </c>
      <c r="H33" s="6" t="s">
        <v>151</v>
      </c>
      <c r="I33" t="s">
        <v>14</v>
      </c>
      <c r="J33" s="88">
        <f t="shared" si="3"/>
        <v>89388</v>
      </c>
    </row>
    <row r="34" spans="1:10" ht="15.75" x14ac:dyDescent="0.25">
      <c r="A34" s="5">
        <v>44772</v>
      </c>
      <c r="B34" t="s">
        <v>604</v>
      </c>
      <c r="C34" s="71">
        <v>1.68</v>
      </c>
      <c r="D34" s="71" t="s">
        <v>11</v>
      </c>
      <c r="E34" s="76" t="s">
        <v>488</v>
      </c>
      <c r="F34" s="72">
        <f t="shared" si="6"/>
        <v>4704</v>
      </c>
      <c r="G34" s="72">
        <f t="shared" si="5"/>
        <v>1904</v>
      </c>
      <c r="H34" s="6" t="s">
        <v>151</v>
      </c>
      <c r="I34" t="s">
        <v>14</v>
      </c>
      <c r="J34" s="88">
        <f t="shared" si="3"/>
        <v>90228</v>
      </c>
    </row>
    <row r="35" spans="1:10" ht="15.75" x14ac:dyDescent="0.25">
      <c r="A35" s="5">
        <v>44772</v>
      </c>
      <c r="B35" t="s">
        <v>605</v>
      </c>
      <c r="C35" s="71">
        <v>1.43</v>
      </c>
      <c r="D35" s="71" t="s">
        <v>11</v>
      </c>
      <c r="E35" s="76" t="s">
        <v>808</v>
      </c>
      <c r="F35" s="72">
        <f t="shared" si="6"/>
        <v>4004</v>
      </c>
      <c r="G35" s="72">
        <f t="shared" si="5"/>
        <v>1204</v>
      </c>
      <c r="H35" s="6" t="s">
        <v>154</v>
      </c>
      <c r="I35" t="s">
        <v>14</v>
      </c>
      <c r="J35" s="88">
        <f t="shared" si="3"/>
        <v>92132</v>
      </c>
    </row>
    <row r="36" spans="1:10" ht="15.75" x14ac:dyDescent="0.25">
      <c r="A36" s="5">
        <v>44772</v>
      </c>
      <c r="B36" t="s">
        <v>605</v>
      </c>
      <c r="C36" s="71">
        <v>1.66</v>
      </c>
      <c r="D36" s="71" t="s">
        <v>11</v>
      </c>
      <c r="E36" s="76" t="s">
        <v>487</v>
      </c>
      <c r="F36" s="72">
        <f t="shared" si="6"/>
        <v>4648</v>
      </c>
      <c r="G36" s="72">
        <f t="shared" si="5"/>
        <v>1848</v>
      </c>
      <c r="H36" s="6" t="s">
        <v>154</v>
      </c>
      <c r="I36" t="s">
        <v>14</v>
      </c>
      <c r="J36" s="88">
        <f t="shared" si="3"/>
        <v>93336</v>
      </c>
    </row>
    <row r="37" spans="1:10" ht="15.75" x14ac:dyDescent="0.25">
      <c r="A37" s="5">
        <v>44772</v>
      </c>
      <c r="B37" t="s">
        <v>796</v>
      </c>
      <c r="C37" s="71">
        <v>1.33</v>
      </c>
      <c r="D37" s="71" t="s">
        <v>11</v>
      </c>
      <c r="E37" s="76" t="s">
        <v>767</v>
      </c>
      <c r="F37" s="72">
        <f t="shared" si="6"/>
        <v>3724</v>
      </c>
      <c r="G37" s="72">
        <f t="shared" si="5"/>
        <v>924</v>
      </c>
      <c r="H37" s="6" t="s">
        <v>146</v>
      </c>
      <c r="I37" t="s">
        <v>13</v>
      </c>
      <c r="J37" s="88">
        <f t="shared" si="3"/>
        <v>95184</v>
      </c>
    </row>
    <row r="38" spans="1:10" ht="15.75" x14ac:dyDescent="0.25">
      <c r="A38" s="5">
        <v>44772</v>
      </c>
      <c r="B38" t="s">
        <v>797</v>
      </c>
      <c r="C38" s="71">
        <v>1.71</v>
      </c>
      <c r="D38" s="71" t="s">
        <v>11</v>
      </c>
      <c r="E38" s="73" t="s">
        <v>765</v>
      </c>
      <c r="F38" s="72">
        <v>0</v>
      </c>
      <c r="G38" s="72">
        <f t="shared" si="5"/>
        <v>-2800</v>
      </c>
      <c r="H38" s="6" t="s">
        <v>148</v>
      </c>
      <c r="I38" t="s">
        <v>15</v>
      </c>
      <c r="J38" s="88">
        <f t="shared" si="3"/>
        <v>96108</v>
      </c>
    </row>
    <row r="39" spans="1:10" ht="15.75" x14ac:dyDescent="0.25">
      <c r="A39" s="5">
        <v>44772</v>
      </c>
      <c r="B39" t="s">
        <v>798</v>
      </c>
      <c r="C39" s="71">
        <v>1.34</v>
      </c>
      <c r="D39" s="71" t="s">
        <v>11</v>
      </c>
      <c r="E39" s="76" t="s">
        <v>767</v>
      </c>
      <c r="F39" s="72">
        <f>C39*D$58</f>
        <v>3752</v>
      </c>
      <c r="G39" s="72">
        <f t="shared" si="5"/>
        <v>952</v>
      </c>
      <c r="H39" s="6" t="s">
        <v>150</v>
      </c>
      <c r="I39" t="s">
        <v>13</v>
      </c>
      <c r="J39" s="88">
        <f t="shared" si="3"/>
        <v>93308</v>
      </c>
    </row>
    <row r="40" spans="1:10" ht="15.75" x14ac:dyDescent="0.25">
      <c r="A40" s="5">
        <v>44773</v>
      </c>
      <c r="B40" t="s">
        <v>606</v>
      </c>
      <c r="C40" s="71">
        <v>1.93</v>
      </c>
      <c r="D40" s="71" t="s">
        <v>11</v>
      </c>
      <c r="E40" s="73" t="s">
        <v>766</v>
      </c>
      <c r="F40" s="72">
        <v>0</v>
      </c>
      <c r="G40" s="72">
        <f t="shared" si="5"/>
        <v>-2800</v>
      </c>
      <c r="H40" s="6" t="s">
        <v>149</v>
      </c>
      <c r="I40" t="s">
        <v>37</v>
      </c>
      <c r="J40" s="88">
        <f t="shared" si="3"/>
        <v>94260</v>
      </c>
    </row>
    <row r="41" spans="1:10" ht="15.75" x14ac:dyDescent="0.25">
      <c r="A41" s="5">
        <v>44773</v>
      </c>
      <c r="B41" t="s">
        <v>606</v>
      </c>
      <c r="C41" s="71">
        <v>1.75</v>
      </c>
      <c r="D41" s="71" t="s">
        <v>11</v>
      </c>
      <c r="E41" s="76" t="s">
        <v>488</v>
      </c>
      <c r="F41" s="72">
        <f>C41*D$58</f>
        <v>4900</v>
      </c>
      <c r="G41" s="72">
        <f t="shared" si="5"/>
        <v>2100</v>
      </c>
      <c r="H41" s="6" t="s">
        <v>149</v>
      </c>
      <c r="I41" t="s">
        <v>37</v>
      </c>
      <c r="J41" s="88">
        <f t="shared" si="3"/>
        <v>91460</v>
      </c>
    </row>
    <row r="42" spans="1:10" ht="15.75" x14ac:dyDescent="0.25">
      <c r="A42" s="5">
        <v>44773</v>
      </c>
      <c r="B42" t="s">
        <v>799</v>
      </c>
      <c r="C42" s="71">
        <v>1.34</v>
      </c>
      <c r="D42" s="71" t="s">
        <v>11</v>
      </c>
      <c r="E42" s="76" t="s">
        <v>767</v>
      </c>
      <c r="F42" s="72">
        <f>C42*D$58</f>
        <v>3752</v>
      </c>
      <c r="G42" s="72">
        <f t="shared" si="5"/>
        <v>952</v>
      </c>
      <c r="H42" s="6" t="s">
        <v>149</v>
      </c>
      <c r="I42" t="s">
        <v>56</v>
      </c>
      <c r="J42" s="88">
        <f t="shared" si="3"/>
        <v>93560</v>
      </c>
    </row>
    <row r="43" spans="1:10" ht="15.75" x14ac:dyDescent="0.25">
      <c r="A43" s="5">
        <v>44773</v>
      </c>
      <c r="B43" t="s">
        <v>800</v>
      </c>
      <c r="C43" s="71">
        <v>1.36</v>
      </c>
      <c r="D43" s="71" t="s">
        <v>11</v>
      </c>
      <c r="E43" s="76" t="s">
        <v>767</v>
      </c>
      <c r="F43" s="72">
        <f>C43*D$58</f>
        <v>3808.0000000000005</v>
      </c>
      <c r="G43" s="72">
        <f t="shared" si="5"/>
        <v>1008.0000000000005</v>
      </c>
      <c r="H43" s="6" t="s">
        <v>156</v>
      </c>
      <c r="I43" t="s">
        <v>13</v>
      </c>
      <c r="J43" s="88">
        <f t="shared" si="3"/>
        <v>94512</v>
      </c>
    </row>
    <row r="44" spans="1:10" ht="15.75" x14ac:dyDescent="0.25">
      <c r="A44" s="5">
        <v>44773</v>
      </c>
      <c r="B44" t="s">
        <v>801</v>
      </c>
      <c r="C44" s="71">
        <v>1.87</v>
      </c>
      <c r="D44" s="71" t="s">
        <v>11</v>
      </c>
      <c r="E44" s="76" t="s">
        <v>765</v>
      </c>
      <c r="F44" s="72">
        <f>C44*D$58</f>
        <v>5236</v>
      </c>
      <c r="G44" s="72">
        <f t="shared" si="5"/>
        <v>2436</v>
      </c>
      <c r="H44" s="6" t="s">
        <v>154</v>
      </c>
      <c r="I44" t="s">
        <v>15</v>
      </c>
      <c r="J44" s="88">
        <f t="shared" si="3"/>
        <v>95520</v>
      </c>
    </row>
    <row r="45" spans="1:10" x14ac:dyDescent="0.25">
      <c r="A45" s="5"/>
      <c r="B45" s="6"/>
      <c r="D45" s="12"/>
      <c r="E45" s="69"/>
      <c r="F45" s="13"/>
      <c r="G45" s="13"/>
      <c r="H45" s="13"/>
      <c r="I45" s="6"/>
      <c r="J45" s="88">
        <f t="shared" si="3"/>
        <v>97956</v>
      </c>
    </row>
    <row r="46" spans="1:10" x14ac:dyDescent="0.25">
      <c r="A46" s="5"/>
      <c r="B46" s="6"/>
      <c r="D46" s="6"/>
      <c r="E46" s="69"/>
      <c r="F46" s="19"/>
      <c r="G46" s="19"/>
      <c r="H46" s="19"/>
      <c r="I46" s="6"/>
    </row>
    <row r="47" spans="1:10" ht="15.75" x14ac:dyDescent="0.25">
      <c r="A47" s="6"/>
      <c r="B47" s="6" t="s">
        <v>166</v>
      </c>
      <c r="C47" s="33"/>
      <c r="D47" s="15">
        <f>COUNT(C2:C44)</f>
        <v>43</v>
      </c>
      <c r="E47" s="51"/>
      <c r="F47" s="34"/>
      <c r="G47" s="12"/>
      <c r="H47" s="12"/>
    </row>
    <row r="48" spans="1:10" x14ac:dyDescent="0.25">
      <c r="A48" s="6"/>
      <c r="B48" s="6" t="s">
        <v>167</v>
      </c>
      <c r="C48" s="6"/>
      <c r="D48" s="16">
        <f>COUNTIF(G2:G36,"&lt;0")</f>
        <v>12</v>
      </c>
      <c r="E48" s="52"/>
      <c r="F48" s="36"/>
      <c r="G48" s="37"/>
      <c r="H48" s="37"/>
    </row>
    <row r="49" spans="1:8" x14ac:dyDescent="0.25">
      <c r="A49" s="6"/>
      <c r="B49" s="6" t="s">
        <v>168</v>
      </c>
      <c r="C49" s="6"/>
      <c r="D49" s="17">
        <f>D47-D48</f>
        <v>31</v>
      </c>
      <c r="E49" s="52"/>
      <c r="F49" s="36"/>
      <c r="G49" s="37"/>
      <c r="H49" s="37"/>
    </row>
    <row r="50" spans="1:8" x14ac:dyDescent="0.25">
      <c r="A50" s="6"/>
      <c r="B50" s="6" t="s">
        <v>169</v>
      </c>
      <c r="C50" s="6"/>
      <c r="D50" s="6">
        <f>D49/D47*100</f>
        <v>72.093023255813947</v>
      </c>
      <c r="E50" s="52"/>
      <c r="F50" s="36"/>
      <c r="G50" s="37"/>
      <c r="H50" s="37"/>
    </row>
    <row r="51" spans="1:8" x14ac:dyDescent="0.25">
      <c r="A51" s="6"/>
      <c r="B51" s="6" t="s">
        <v>170</v>
      </c>
      <c r="C51" s="6"/>
      <c r="D51" s="6">
        <f>1/D52*100</f>
        <v>62.939110070257613</v>
      </c>
      <c r="E51" s="52"/>
      <c r="F51" s="36"/>
      <c r="G51" s="37"/>
      <c r="H51" s="37"/>
    </row>
    <row r="52" spans="1:8" x14ac:dyDescent="0.25">
      <c r="A52" s="6"/>
      <c r="B52" s="6" t="s">
        <v>171</v>
      </c>
      <c r="C52" s="6"/>
      <c r="D52" s="6">
        <f>SUM(C2:C44)/D47</f>
        <v>1.5888372093023255</v>
      </c>
      <c r="E52" s="52"/>
      <c r="F52" s="36"/>
      <c r="G52" s="37"/>
      <c r="H52" s="37"/>
    </row>
    <row r="53" spans="1:8" x14ac:dyDescent="0.25">
      <c r="A53" s="6"/>
      <c r="B53" s="6" t="s">
        <v>172</v>
      </c>
      <c r="C53" s="6"/>
      <c r="D53" s="17">
        <f>D50-D51</f>
        <v>9.153913185556334</v>
      </c>
      <c r="E53" s="52"/>
      <c r="F53" s="36"/>
      <c r="G53" s="37"/>
      <c r="H53" s="37"/>
    </row>
    <row r="54" spans="1:8" x14ac:dyDescent="0.25">
      <c r="A54" s="6"/>
      <c r="B54" s="6" t="s">
        <v>173</v>
      </c>
      <c r="C54" s="6"/>
      <c r="D54" s="17">
        <f>D53/1</f>
        <v>9.153913185556334</v>
      </c>
      <c r="E54" s="52"/>
      <c r="F54" s="36"/>
      <c r="G54" s="37"/>
      <c r="H54" s="37"/>
    </row>
    <row r="55" spans="1:8" ht="18.75" x14ac:dyDescent="0.3">
      <c r="A55" s="6"/>
      <c r="B55" s="38" t="s">
        <v>485</v>
      </c>
      <c r="C55" s="6"/>
      <c r="D55" s="39">
        <v>100000</v>
      </c>
      <c r="E55" s="52"/>
      <c r="F55" s="36"/>
      <c r="G55" s="37"/>
      <c r="H55" s="37"/>
    </row>
    <row r="56" spans="1:8" ht="18.75" x14ac:dyDescent="0.3">
      <c r="A56" s="6"/>
      <c r="B56" s="6" t="s">
        <v>486</v>
      </c>
      <c r="C56" s="6"/>
      <c r="D56" s="18">
        <v>100000</v>
      </c>
      <c r="E56" s="52"/>
      <c r="F56" s="36"/>
      <c r="G56" s="37"/>
      <c r="H56" s="37"/>
    </row>
    <row r="57" spans="1:8" x14ac:dyDescent="0.25">
      <c r="A57" s="6"/>
      <c r="B57" s="6" t="s">
        <v>175</v>
      </c>
      <c r="C57" s="6"/>
      <c r="D57" s="19">
        <f>D56/100</f>
        <v>1000</v>
      </c>
      <c r="E57" s="52"/>
      <c r="F57" s="36"/>
      <c r="G57" s="37"/>
      <c r="H57" s="37"/>
    </row>
    <row r="58" spans="1:8" x14ac:dyDescent="0.25">
      <c r="A58" s="6"/>
      <c r="B58" s="40" t="s">
        <v>764</v>
      </c>
      <c r="C58" s="6"/>
      <c r="D58" s="41">
        <f>D57*2.8</f>
        <v>2800</v>
      </c>
      <c r="E58" s="52"/>
      <c r="F58" s="36"/>
      <c r="G58" s="37"/>
      <c r="H58" s="37"/>
    </row>
    <row r="59" spans="1:8" x14ac:dyDescent="0.25">
      <c r="A59" s="6"/>
      <c r="B59" s="6" t="s">
        <v>176</v>
      </c>
      <c r="C59" s="6"/>
      <c r="D59" s="13">
        <f>SUM(G2:G44)</f>
        <v>-2044</v>
      </c>
      <c r="E59" s="52"/>
      <c r="F59" s="36"/>
      <c r="G59" s="37"/>
      <c r="H59" s="37"/>
    </row>
    <row r="60" spans="1:8" x14ac:dyDescent="0.25">
      <c r="A60" s="6"/>
      <c r="B60" s="42" t="s">
        <v>177</v>
      </c>
      <c r="C60" s="6"/>
      <c r="D60" s="12">
        <f>D59/D55*100</f>
        <v>-2.044</v>
      </c>
      <c r="E60" s="52"/>
      <c r="F60" s="36"/>
      <c r="G60" s="37"/>
      <c r="H60" s="37"/>
    </row>
    <row r="61" spans="1:8" x14ac:dyDescent="0.25">
      <c r="E61" s="53"/>
      <c r="H61" s="6"/>
    </row>
    <row r="62" spans="1:8" x14ac:dyDescent="0.25">
      <c r="H62" s="6"/>
    </row>
    <row r="63" spans="1:8" x14ac:dyDescent="0.25">
      <c r="H63" s="6"/>
    </row>
  </sheetData>
  <conditionalFormatting sqref="E48:E60">
    <cfRule type="cellIs" dxfId="55" priority="1" operator="greaterThan">
      <formula>0</formula>
    </cfRule>
    <cfRule type="cellIs" dxfId="54" priority="2" operator="lessThan">
      <formula>-240.63</formula>
    </cfRule>
    <cfRule type="cellIs" dxfId="53" priority="3" operator="greaterThan">
      <formula>0</formula>
    </cfRule>
  </conditionalFormatting>
  <conditionalFormatting sqref="G45:H46 G2:G44">
    <cfRule type="cellIs" dxfId="52" priority="4" operator="lessThan">
      <formula>0</formula>
    </cfRule>
    <cfRule type="cellIs" dxfId="51" priority="5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D41" sqref="D41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44744</v>
      </c>
      <c r="B2" s="77" t="s">
        <v>579</v>
      </c>
      <c r="C2" s="48">
        <v>1.47</v>
      </c>
      <c r="D2" s="71" t="s">
        <v>569</v>
      </c>
      <c r="E2" s="76" t="s">
        <v>488</v>
      </c>
      <c r="F2" s="72">
        <f>C2*D$28</f>
        <v>4116</v>
      </c>
      <c r="G2" s="72">
        <f>F2-D$28</f>
        <v>1316</v>
      </c>
      <c r="H2" s="48" t="s">
        <v>157</v>
      </c>
      <c r="I2" s="77" t="s">
        <v>37</v>
      </c>
    </row>
    <row r="3" spans="1:9" ht="15.75" x14ac:dyDescent="0.25">
      <c r="A3" s="47">
        <v>44744</v>
      </c>
      <c r="B3" s="77" t="s">
        <v>580</v>
      </c>
      <c r="C3" s="48">
        <v>1.67</v>
      </c>
      <c r="D3" s="71" t="s">
        <v>569</v>
      </c>
      <c r="E3" s="76" t="s">
        <v>487</v>
      </c>
      <c r="F3" s="72">
        <f t="shared" ref="F3:F13" si="0">C3*D$28</f>
        <v>4676</v>
      </c>
      <c r="G3" s="72">
        <f t="shared" ref="G3:G13" si="1">F3-D$28</f>
        <v>1876</v>
      </c>
      <c r="H3" s="48" t="s">
        <v>155</v>
      </c>
      <c r="I3" s="77" t="s">
        <v>14</v>
      </c>
    </row>
    <row r="4" spans="1:9" ht="15.75" x14ac:dyDescent="0.25">
      <c r="A4" s="47">
        <v>44744</v>
      </c>
      <c r="B4" s="77" t="s">
        <v>581</v>
      </c>
      <c r="C4" s="48">
        <v>1.67</v>
      </c>
      <c r="D4" s="71" t="s">
        <v>569</v>
      </c>
      <c r="E4" s="73" t="s">
        <v>488</v>
      </c>
      <c r="F4" s="72">
        <v>0</v>
      </c>
      <c r="G4" s="72">
        <f t="shared" si="1"/>
        <v>-2800</v>
      </c>
      <c r="H4" s="48" t="s">
        <v>141</v>
      </c>
      <c r="I4" s="77" t="s">
        <v>14</v>
      </c>
    </row>
    <row r="5" spans="1:9" ht="15.75" x14ac:dyDescent="0.25">
      <c r="A5" s="47">
        <v>44749</v>
      </c>
      <c r="B5" s="77" t="s">
        <v>587</v>
      </c>
      <c r="C5" s="48">
        <v>1.67</v>
      </c>
      <c r="D5" s="71" t="s">
        <v>569</v>
      </c>
      <c r="E5" s="76" t="s">
        <v>487</v>
      </c>
      <c r="F5" s="72">
        <f t="shared" si="0"/>
        <v>4676</v>
      </c>
      <c r="G5" s="72">
        <f t="shared" si="1"/>
        <v>1876</v>
      </c>
      <c r="H5" s="48" t="s">
        <v>156</v>
      </c>
      <c r="I5" s="77" t="s">
        <v>536</v>
      </c>
    </row>
    <row r="6" spans="1:9" ht="15.75" x14ac:dyDescent="0.25">
      <c r="A6" s="47">
        <v>44749</v>
      </c>
      <c r="B6" s="77" t="s">
        <v>588</v>
      </c>
      <c r="C6" s="48">
        <v>1.62</v>
      </c>
      <c r="D6" s="71" t="s">
        <v>569</v>
      </c>
      <c r="E6" s="73" t="s">
        <v>487</v>
      </c>
      <c r="F6" s="72">
        <v>0</v>
      </c>
      <c r="G6" s="72">
        <f t="shared" si="1"/>
        <v>-2800</v>
      </c>
      <c r="H6" s="48" t="s">
        <v>148</v>
      </c>
      <c r="I6" s="77" t="s">
        <v>536</v>
      </c>
    </row>
    <row r="7" spans="1:9" ht="15.75" x14ac:dyDescent="0.25">
      <c r="A7" s="47">
        <v>44752</v>
      </c>
      <c r="B7" s="77" t="s">
        <v>592</v>
      </c>
      <c r="C7" s="71">
        <v>1.79</v>
      </c>
      <c r="D7" s="71" t="s">
        <v>569</v>
      </c>
      <c r="E7" s="73" t="s">
        <v>488</v>
      </c>
      <c r="F7" s="72">
        <v>0</v>
      </c>
      <c r="G7" s="72">
        <f t="shared" si="1"/>
        <v>-2800</v>
      </c>
      <c r="H7" s="48" t="s">
        <v>146</v>
      </c>
      <c r="I7" s="77" t="s">
        <v>14</v>
      </c>
    </row>
    <row r="8" spans="1:9" ht="15.75" x14ac:dyDescent="0.25">
      <c r="A8" s="47">
        <v>44752</v>
      </c>
      <c r="B8" s="77" t="s">
        <v>597</v>
      </c>
      <c r="C8" s="71">
        <v>1.79</v>
      </c>
      <c r="D8" s="71" t="s">
        <v>569</v>
      </c>
      <c r="E8" s="76" t="s">
        <v>488</v>
      </c>
      <c r="F8" s="72">
        <f t="shared" si="0"/>
        <v>5012</v>
      </c>
      <c r="G8" s="72">
        <f t="shared" si="1"/>
        <v>2212</v>
      </c>
      <c r="H8" s="48" t="s">
        <v>148</v>
      </c>
      <c r="I8" s="77" t="s">
        <v>37</v>
      </c>
    </row>
    <row r="9" spans="1:9" ht="15.75" x14ac:dyDescent="0.25">
      <c r="A9" s="47">
        <v>44759</v>
      </c>
      <c r="B9" s="77" t="s">
        <v>599</v>
      </c>
      <c r="C9" s="71">
        <v>1.75</v>
      </c>
      <c r="D9" s="71" t="s">
        <v>569</v>
      </c>
      <c r="E9" s="73" t="s">
        <v>488</v>
      </c>
      <c r="F9" s="72">
        <v>0</v>
      </c>
      <c r="G9" s="72">
        <f t="shared" si="1"/>
        <v>-2800</v>
      </c>
      <c r="H9" s="48" t="s">
        <v>155</v>
      </c>
      <c r="I9" s="77" t="s">
        <v>14</v>
      </c>
    </row>
    <row r="10" spans="1:9" ht="15.75" x14ac:dyDescent="0.25">
      <c r="A10" s="47">
        <v>44766</v>
      </c>
      <c r="B10" s="77" t="s">
        <v>601</v>
      </c>
      <c r="C10" s="71">
        <v>1.95</v>
      </c>
      <c r="D10" s="71" t="s">
        <v>569</v>
      </c>
      <c r="E10" s="73" t="s">
        <v>488</v>
      </c>
      <c r="F10" s="72">
        <v>0</v>
      </c>
      <c r="G10" s="72">
        <f t="shared" si="1"/>
        <v>-2800</v>
      </c>
      <c r="H10" s="48" t="s">
        <v>145</v>
      </c>
      <c r="I10" s="77" t="s">
        <v>37</v>
      </c>
    </row>
    <row r="11" spans="1:9" ht="15.75" x14ac:dyDescent="0.25">
      <c r="A11" s="47">
        <v>44772</v>
      </c>
      <c r="B11" s="77" t="s">
        <v>604</v>
      </c>
      <c r="C11" s="71">
        <v>1.68</v>
      </c>
      <c r="D11" s="71" t="s">
        <v>569</v>
      </c>
      <c r="E11" s="73" t="s">
        <v>488</v>
      </c>
      <c r="F11" s="72">
        <v>0</v>
      </c>
      <c r="G11" s="72">
        <f t="shared" si="1"/>
        <v>-2800</v>
      </c>
      <c r="H11" s="48" t="s">
        <v>146</v>
      </c>
      <c r="I11" s="77" t="s">
        <v>14</v>
      </c>
    </row>
    <row r="12" spans="1:9" ht="15.75" x14ac:dyDescent="0.25">
      <c r="A12" s="47">
        <v>44772</v>
      </c>
      <c r="B12" s="77" t="s">
        <v>605</v>
      </c>
      <c r="C12" s="71">
        <v>1.66</v>
      </c>
      <c r="D12" s="71" t="s">
        <v>569</v>
      </c>
      <c r="E12" s="76" t="s">
        <v>487</v>
      </c>
      <c r="F12" s="72">
        <f t="shared" si="0"/>
        <v>4648</v>
      </c>
      <c r="G12" s="72">
        <f t="shared" si="1"/>
        <v>1848</v>
      </c>
      <c r="H12" s="48" t="s">
        <v>154</v>
      </c>
      <c r="I12" s="77" t="s">
        <v>14</v>
      </c>
    </row>
    <row r="13" spans="1:9" ht="15.75" x14ac:dyDescent="0.25">
      <c r="A13" s="47">
        <v>44773</v>
      </c>
      <c r="B13" s="77" t="s">
        <v>606</v>
      </c>
      <c r="C13" s="71">
        <v>1.75</v>
      </c>
      <c r="D13" s="71" t="s">
        <v>569</v>
      </c>
      <c r="E13" s="76" t="s">
        <v>488</v>
      </c>
      <c r="F13" s="72">
        <f t="shared" si="0"/>
        <v>4900</v>
      </c>
      <c r="G13" s="72">
        <f t="shared" si="1"/>
        <v>2100</v>
      </c>
      <c r="H13" s="48" t="s">
        <v>149</v>
      </c>
      <c r="I13" s="77" t="s">
        <v>37</v>
      </c>
    </row>
    <row r="14" spans="1:9" x14ac:dyDescent="0.25">
      <c r="A14" s="5"/>
      <c r="B14" s="6"/>
      <c r="D14" s="12"/>
      <c r="E14" s="78"/>
      <c r="F14" s="13"/>
      <c r="G14" s="13"/>
      <c r="H14" s="13"/>
      <c r="I14" s="6"/>
    </row>
    <row r="15" spans="1:9" x14ac:dyDescent="0.25">
      <c r="A15" s="5"/>
      <c r="B15" s="6"/>
      <c r="D15" s="12"/>
      <c r="E15" s="69"/>
      <c r="F15" s="13"/>
      <c r="G15" s="13"/>
      <c r="H15" s="13"/>
      <c r="I15" s="6"/>
    </row>
    <row r="16" spans="1:9" x14ac:dyDescent="0.25">
      <c r="A16" s="5"/>
      <c r="B16" s="6"/>
      <c r="D16" s="6"/>
      <c r="E16" s="69"/>
      <c r="F16" s="19"/>
      <c r="G16" s="19"/>
      <c r="H16" s="19"/>
      <c r="I16" s="6"/>
    </row>
    <row r="17" spans="1:8" ht="15.75" x14ac:dyDescent="0.25">
      <c r="A17" s="6"/>
      <c r="B17" s="6" t="s">
        <v>166</v>
      </c>
      <c r="C17" s="33"/>
      <c r="D17" s="15">
        <f>COUNT(C2:C14)</f>
        <v>12</v>
      </c>
      <c r="E17" s="51"/>
      <c r="F17" s="34"/>
      <c r="G17" s="12"/>
      <c r="H17" s="12"/>
    </row>
    <row r="18" spans="1:8" x14ac:dyDescent="0.25">
      <c r="A18" s="6"/>
      <c r="B18" s="6" t="s">
        <v>167</v>
      </c>
      <c r="C18" s="6"/>
      <c r="D18" s="16">
        <f>COUNTIF(G2:G14,"&lt;0")</f>
        <v>6</v>
      </c>
      <c r="E18" s="52"/>
      <c r="F18" s="36"/>
      <c r="G18" s="37"/>
      <c r="H18" s="37"/>
    </row>
    <row r="19" spans="1:8" x14ac:dyDescent="0.25">
      <c r="A19" s="6"/>
      <c r="B19" s="6" t="s">
        <v>168</v>
      </c>
      <c r="C19" s="6"/>
      <c r="D19" s="17">
        <f>D17-D18</f>
        <v>6</v>
      </c>
      <c r="E19" s="52"/>
      <c r="F19" s="36"/>
      <c r="G19" s="37"/>
      <c r="H19" s="37"/>
    </row>
    <row r="20" spans="1:8" x14ac:dyDescent="0.25">
      <c r="A20" s="6"/>
      <c r="B20" s="6" t="s">
        <v>169</v>
      </c>
      <c r="C20" s="6"/>
      <c r="D20" s="6">
        <f>D19/D17*100</f>
        <v>50</v>
      </c>
      <c r="E20" s="52"/>
      <c r="F20" s="36"/>
      <c r="G20" s="37"/>
      <c r="H20" s="37"/>
    </row>
    <row r="21" spans="1:8" x14ac:dyDescent="0.25">
      <c r="A21" s="6"/>
      <c r="B21" s="6" t="s">
        <v>170</v>
      </c>
      <c r="C21" s="6"/>
      <c r="D21" s="6">
        <f>1/D22*100</f>
        <v>58.622374206155349</v>
      </c>
      <c r="E21" s="52"/>
      <c r="F21" s="36"/>
      <c r="G21" s="37"/>
      <c r="H21" s="37"/>
    </row>
    <row r="22" spans="1:8" x14ac:dyDescent="0.25">
      <c r="A22" s="6"/>
      <c r="B22" s="6" t="s">
        <v>171</v>
      </c>
      <c r="C22" s="6"/>
      <c r="D22" s="6">
        <f>SUM(C2:C14)/D17</f>
        <v>1.7058333333333333</v>
      </c>
      <c r="E22" s="52"/>
      <c r="F22" s="36"/>
      <c r="G22" s="37"/>
      <c r="H22" s="37"/>
    </row>
    <row r="23" spans="1:8" x14ac:dyDescent="0.25">
      <c r="A23" s="6"/>
      <c r="B23" s="6" t="s">
        <v>172</v>
      </c>
      <c r="C23" s="6"/>
      <c r="D23" s="17">
        <f>D20-D21</f>
        <v>-8.6223742061553494</v>
      </c>
      <c r="E23" s="52"/>
      <c r="F23" s="36"/>
      <c r="G23" s="37"/>
      <c r="H23" s="37"/>
    </row>
    <row r="24" spans="1:8" x14ac:dyDescent="0.25">
      <c r="A24" s="6"/>
      <c r="B24" s="6" t="s">
        <v>173</v>
      </c>
      <c r="C24" s="6"/>
      <c r="D24" s="17">
        <f>D23/1</f>
        <v>-8.6223742061553494</v>
      </c>
      <c r="E24" s="52"/>
      <c r="F24" s="36"/>
      <c r="G24" s="37"/>
      <c r="H24" s="37"/>
    </row>
    <row r="25" spans="1:8" ht="18.75" x14ac:dyDescent="0.3">
      <c r="A25" s="6"/>
      <c r="B25" s="38" t="s">
        <v>485</v>
      </c>
      <c r="C25" s="6"/>
      <c r="D25" s="39">
        <v>100000</v>
      </c>
      <c r="E25" s="52"/>
      <c r="F25" s="36"/>
      <c r="G25" s="37"/>
      <c r="H25" s="37"/>
    </row>
    <row r="26" spans="1:8" ht="18.75" x14ac:dyDescent="0.3">
      <c r="A26" s="6"/>
      <c r="B26" s="6" t="s">
        <v>486</v>
      </c>
      <c r="C26" s="6"/>
      <c r="D26" s="18">
        <v>100000</v>
      </c>
      <c r="E26" s="52"/>
      <c r="F26" s="36"/>
      <c r="G26" s="37"/>
      <c r="H26" s="37"/>
    </row>
    <row r="27" spans="1:8" x14ac:dyDescent="0.25">
      <c r="A27" s="6"/>
      <c r="B27" s="6" t="s">
        <v>175</v>
      </c>
      <c r="C27" s="6"/>
      <c r="D27" s="19">
        <f>D26/100</f>
        <v>1000</v>
      </c>
      <c r="E27" s="52"/>
      <c r="F27" s="36"/>
      <c r="G27" s="37"/>
      <c r="H27" s="37"/>
    </row>
    <row r="28" spans="1:8" x14ac:dyDescent="0.25">
      <c r="A28" s="6"/>
      <c r="B28" s="40" t="s">
        <v>764</v>
      </c>
      <c r="C28" s="6"/>
      <c r="D28" s="41">
        <f>D27*2.8</f>
        <v>2800</v>
      </c>
      <c r="E28" s="52"/>
      <c r="F28" s="36"/>
      <c r="G28" s="37"/>
      <c r="H28" s="37"/>
    </row>
    <row r="29" spans="1:8" x14ac:dyDescent="0.25">
      <c r="A29" s="6"/>
      <c r="B29" s="6" t="s">
        <v>176</v>
      </c>
      <c r="C29" s="6"/>
      <c r="D29" s="13">
        <f>SUM(G2:G14)</f>
        <v>-5572</v>
      </c>
      <c r="E29" s="52"/>
      <c r="F29" s="36"/>
      <c r="G29" s="37"/>
      <c r="H29" s="37"/>
    </row>
    <row r="30" spans="1:8" x14ac:dyDescent="0.25">
      <c r="A30" s="6"/>
      <c r="B30" s="42" t="s">
        <v>177</v>
      </c>
      <c r="C30" s="6"/>
      <c r="D30" s="12">
        <f>D29/D25*100</f>
        <v>-5.5720000000000001</v>
      </c>
      <c r="E30" s="52"/>
      <c r="F30" s="36"/>
      <c r="G30" s="37"/>
      <c r="H30" s="37"/>
    </row>
    <row r="31" spans="1:8" x14ac:dyDescent="0.25">
      <c r="E31" s="53"/>
    </row>
  </sheetData>
  <conditionalFormatting sqref="E18:E30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conditionalFormatting sqref="G14:H16 G2:G13">
    <cfRule type="cellIs" dxfId="47" priority="4" operator="lessThan">
      <formula>0</formula>
    </cfRule>
    <cfRule type="cellIs" dxfId="46" priority="5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2" zoomScale="80" zoomScaleNormal="80" workbookViewId="0">
      <selection activeCell="B33" sqref="B33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13" max="13" width="12.28515625" style="6" bestFit="1" customWidth="1"/>
    <col min="14" max="16" width="9.140625" style="6"/>
    <col min="17" max="17" width="42.140625" style="6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>
        <v>1.28</v>
      </c>
      <c r="J2">
        <v>404</v>
      </c>
      <c r="K2">
        <v>1.43</v>
      </c>
      <c r="L2">
        <v>3</v>
      </c>
      <c r="M2" s="6" t="s">
        <v>11</v>
      </c>
      <c r="N2" s="8">
        <v>1.71</v>
      </c>
      <c r="O2" s="6">
        <v>2.2000000000000002</v>
      </c>
      <c r="P2" s="6" t="s">
        <v>139</v>
      </c>
      <c r="Q2" s="7" t="s">
        <v>15</v>
      </c>
    </row>
    <row r="3" spans="1:17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>
        <v>1.47</v>
      </c>
      <c r="J3">
        <v>1.6</v>
      </c>
      <c r="K3">
        <v>1.81</v>
      </c>
      <c r="L3">
        <v>2.08</v>
      </c>
      <c r="M3" s="6" t="s">
        <v>11</v>
      </c>
      <c r="N3" s="26">
        <v>2</v>
      </c>
      <c r="O3" s="6">
        <v>1.76</v>
      </c>
      <c r="P3" s="6" t="s">
        <v>140</v>
      </c>
      <c r="Q3" s="6" t="s">
        <v>18</v>
      </c>
    </row>
    <row r="4" spans="1:17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>
        <v>1.37</v>
      </c>
      <c r="J4">
        <v>1.46</v>
      </c>
      <c r="K4">
        <v>1.6</v>
      </c>
      <c r="L4">
        <v>2.4300000000000002</v>
      </c>
      <c r="M4" s="6" t="s">
        <v>11</v>
      </c>
      <c r="N4" s="26">
        <v>1.93</v>
      </c>
      <c r="O4" s="30">
        <v>1.91</v>
      </c>
      <c r="P4" s="6" t="s">
        <v>141</v>
      </c>
      <c r="Q4" s="6" t="s">
        <v>14</v>
      </c>
    </row>
    <row r="5" spans="1:17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>
        <v>1.28</v>
      </c>
      <c r="J5">
        <v>1.43</v>
      </c>
      <c r="K5">
        <v>1.42</v>
      </c>
      <c r="L5">
        <v>3</v>
      </c>
      <c r="M5" s="6" t="s">
        <v>11</v>
      </c>
      <c r="N5" s="26">
        <v>1.95</v>
      </c>
      <c r="O5" s="27">
        <v>1.99</v>
      </c>
      <c r="P5" s="6" t="s">
        <v>142</v>
      </c>
      <c r="Q5" s="6" t="s">
        <v>14</v>
      </c>
    </row>
    <row r="6" spans="1:17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>
        <v>1.22</v>
      </c>
      <c r="J6">
        <v>404</v>
      </c>
      <c r="K6">
        <v>1.42</v>
      </c>
      <c r="L6">
        <v>2.98</v>
      </c>
      <c r="M6" s="6" t="s">
        <v>11</v>
      </c>
      <c r="N6" s="8">
        <v>1.68</v>
      </c>
      <c r="O6" s="6">
        <v>2.23</v>
      </c>
      <c r="P6" s="6" t="s">
        <v>143</v>
      </c>
      <c r="Q6" s="6" t="s">
        <v>14</v>
      </c>
    </row>
    <row r="7" spans="1:17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>
        <v>1.53</v>
      </c>
      <c r="J7">
        <v>1.69</v>
      </c>
      <c r="K7">
        <v>2</v>
      </c>
      <c r="L7">
        <v>1.85</v>
      </c>
      <c r="M7" s="6" t="s">
        <v>11</v>
      </c>
      <c r="N7" s="26">
        <v>404</v>
      </c>
      <c r="O7" s="6">
        <v>1.8</v>
      </c>
      <c r="P7" s="6" t="s">
        <v>144</v>
      </c>
      <c r="Q7" s="6" t="s">
        <v>23</v>
      </c>
    </row>
    <row r="8" spans="1:17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>
        <v>1.19</v>
      </c>
      <c r="J8">
        <v>404</v>
      </c>
      <c r="K8">
        <v>404</v>
      </c>
      <c r="L8">
        <v>404</v>
      </c>
      <c r="M8" s="6" t="s">
        <v>11</v>
      </c>
      <c r="N8" s="27">
        <v>1.53</v>
      </c>
      <c r="O8" s="6">
        <v>2.58</v>
      </c>
      <c r="P8" s="6" t="s">
        <v>145</v>
      </c>
      <c r="Q8" s="6" t="s">
        <v>13</v>
      </c>
    </row>
    <row r="9" spans="1:17" x14ac:dyDescent="0.25">
      <c r="A9" s="5">
        <v>44780</v>
      </c>
      <c r="B9" s="6" t="s">
        <v>768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>
        <v>1.43</v>
      </c>
      <c r="J9">
        <v>1.46</v>
      </c>
      <c r="K9">
        <v>1.62</v>
      </c>
      <c r="L9">
        <v>2.1800000000000002</v>
      </c>
      <c r="M9" s="6" t="s">
        <v>11</v>
      </c>
      <c r="N9" s="26">
        <v>404</v>
      </c>
      <c r="O9" s="6">
        <v>1.9</v>
      </c>
      <c r="P9" s="6" t="s">
        <v>140</v>
      </c>
      <c r="Q9" s="6" t="s">
        <v>25</v>
      </c>
    </row>
    <row r="10" spans="1:17" x14ac:dyDescent="0.25">
      <c r="A10" s="5">
        <v>44785</v>
      </c>
      <c r="B10" s="6" t="s">
        <v>26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>
        <v>1.38</v>
      </c>
      <c r="J10">
        <v>1.47</v>
      </c>
      <c r="K10">
        <v>1.61</v>
      </c>
      <c r="L10">
        <v>2.41</v>
      </c>
      <c r="M10" s="6" t="s">
        <v>11</v>
      </c>
      <c r="N10" s="26">
        <v>404</v>
      </c>
      <c r="O10" s="6">
        <v>1.9</v>
      </c>
      <c r="P10" s="6" t="s">
        <v>146</v>
      </c>
      <c r="Q10" s="6" t="s">
        <v>18</v>
      </c>
    </row>
    <row r="11" spans="1:17" x14ac:dyDescent="0.25">
      <c r="A11" s="5">
        <v>44786</v>
      </c>
      <c r="B11" s="6" t="s">
        <v>27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>
        <v>0</v>
      </c>
      <c r="J11">
        <v>0</v>
      </c>
      <c r="K11">
        <v>0</v>
      </c>
      <c r="L11">
        <v>0</v>
      </c>
      <c r="M11" s="6" t="s">
        <v>11</v>
      </c>
      <c r="N11" s="26">
        <v>404</v>
      </c>
      <c r="O11" s="6">
        <v>404</v>
      </c>
      <c r="P11" s="6">
        <v>404</v>
      </c>
      <c r="Q11" s="6" t="s">
        <v>13</v>
      </c>
    </row>
    <row r="12" spans="1:17" x14ac:dyDescent="0.25">
      <c r="A12" s="5">
        <v>44786</v>
      </c>
      <c r="B12" s="8" t="s">
        <v>28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>
        <v>1.18</v>
      </c>
      <c r="J12">
        <v>404</v>
      </c>
      <c r="K12">
        <v>1.42</v>
      </c>
      <c r="L12">
        <v>3</v>
      </c>
      <c r="M12" s="6" t="s">
        <v>11</v>
      </c>
      <c r="N12" s="27">
        <v>1.6</v>
      </c>
      <c r="O12" s="6">
        <v>2.39</v>
      </c>
      <c r="P12" s="6" t="s">
        <v>147</v>
      </c>
      <c r="Q12" s="6" t="s">
        <v>14</v>
      </c>
    </row>
    <row r="13" spans="1:17" x14ac:dyDescent="0.25">
      <c r="A13" s="5">
        <v>44786</v>
      </c>
      <c r="B13" s="6" t="s">
        <v>29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>
        <v>0</v>
      </c>
      <c r="J13">
        <v>0</v>
      </c>
      <c r="K13">
        <v>0</v>
      </c>
      <c r="L13">
        <v>0</v>
      </c>
      <c r="M13" s="6" t="s">
        <v>11</v>
      </c>
      <c r="N13" s="26">
        <v>404</v>
      </c>
      <c r="O13" s="6">
        <v>404</v>
      </c>
      <c r="P13" s="6">
        <v>404</v>
      </c>
      <c r="Q13" s="6" t="s">
        <v>14</v>
      </c>
    </row>
    <row r="14" spans="1:17" x14ac:dyDescent="0.25">
      <c r="A14" s="5">
        <v>44786</v>
      </c>
      <c r="B14" s="6" t="s">
        <v>30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>
        <v>0</v>
      </c>
      <c r="J14">
        <v>0</v>
      </c>
      <c r="K14">
        <v>0</v>
      </c>
      <c r="L14">
        <v>0</v>
      </c>
      <c r="M14" s="6" t="s">
        <v>32</v>
      </c>
      <c r="N14" s="26">
        <v>2.11</v>
      </c>
      <c r="O14" s="6">
        <v>1.76</v>
      </c>
      <c r="P14" s="6" t="s">
        <v>142</v>
      </c>
      <c r="Q14" s="6" t="s">
        <v>31</v>
      </c>
    </row>
    <row r="15" spans="1:17" x14ac:dyDescent="0.25">
      <c r="A15" s="5">
        <v>44786</v>
      </c>
      <c r="B15" s="6" t="s">
        <v>33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>
        <v>1.32</v>
      </c>
      <c r="J15">
        <v>1.42</v>
      </c>
      <c r="K15">
        <v>1.51</v>
      </c>
      <c r="L15">
        <v>2.65</v>
      </c>
      <c r="M15" s="6" t="s">
        <v>11</v>
      </c>
      <c r="N15" s="26">
        <v>1.92</v>
      </c>
      <c r="O15" s="27">
        <v>1.92</v>
      </c>
      <c r="P15" s="6" t="s">
        <v>148</v>
      </c>
      <c r="Q15" s="6" t="s">
        <v>34</v>
      </c>
    </row>
    <row r="16" spans="1:17" x14ac:dyDescent="0.25">
      <c r="A16" s="5">
        <v>44787</v>
      </c>
      <c r="B16" s="6" t="s">
        <v>762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>
        <v>1.49</v>
      </c>
      <c r="J16">
        <v>1.62</v>
      </c>
      <c r="K16">
        <v>1.85</v>
      </c>
      <c r="L16">
        <v>1.99</v>
      </c>
      <c r="M16" s="6" t="s">
        <v>11</v>
      </c>
      <c r="N16" s="26">
        <v>2.0699999999999998</v>
      </c>
      <c r="O16" s="30">
        <v>1.76</v>
      </c>
      <c r="P16" s="6" t="s">
        <v>141</v>
      </c>
      <c r="Q16" s="12" t="s">
        <v>35</v>
      </c>
    </row>
    <row r="17" spans="1:17" x14ac:dyDescent="0.25">
      <c r="A17" s="5">
        <v>44787</v>
      </c>
      <c r="B17" s="6" t="s">
        <v>36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>
        <v>1.52</v>
      </c>
      <c r="J17">
        <v>1.66</v>
      </c>
      <c r="K17">
        <v>1.92</v>
      </c>
      <c r="L17">
        <v>1.95</v>
      </c>
      <c r="M17" s="6" t="s">
        <v>11</v>
      </c>
      <c r="N17" s="26">
        <v>2.04</v>
      </c>
      <c r="O17" s="27">
        <v>1.81</v>
      </c>
      <c r="P17" s="6" t="s">
        <v>142</v>
      </c>
      <c r="Q17" s="12" t="s">
        <v>37</v>
      </c>
    </row>
    <row r="18" spans="1:17" x14ac:dyDescent="0.25">
      <c r="A18" s="5">
        <v>44787</v>
      </c>
      <c r="B18" s="8" t="s">
        <v>38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>
        <v>1.43</v>
      </c>
      <c r="J18">
        <v>1.54</v>
      </c>
      <c r="K18">
        <v>1.71</v>
      </c>
      <c r="L18">
        <v>2.21</v>
      </c>
      <c r="M18" s="6" t="s">
        <v>11</v>
      </c>
      <c r="N18" s="26">
        <v>1.96</v>
      </c>
      <c r="O18" s="27">
        <v>1.88</v>
      </c>
      <c r="P18" s="6" t="s">
        <v>149</v>
      </c>
      <c r="Q18" s="12" t="s">
        <v>37</v>
      </c>
    </row>
    <row r="19" spans="1:17" x14ac:dyDescent="0.25">
      <c r="A19" s="5">
        <v>44787</v>
      </c>
      <c r="B19" s="6" t="s">
        <v>39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>
        <v>1.41</v>
      </c>
      <c r="J19">
        <v>1.51</v>
      </c>
      <c r="K19">
        <v>1.66</v>
      </c>
      <c r="L19">
        <v>2.33</v>
      </c>
      <c r="M19" s="6" t="s">
        <v>11</v>
      </c>
      <c r="N19" s="26">
        <v>1.96</v>
      </c>
      <c r="O19" s="30">
        <v>1.89</v>
      </c>
      <c r="P19" s="6" t="s">
        <v>141</v>
      </c>
      <c r="Q19" s="21" t="s">
        <v>13</v>
      </c>
    </row>
    <row r="20" spans="1:17" x14ac:dyDescent="0.25">
      <c r="A20" s="5">
        <v>44787</v>
      </c>
      <c r="B20" s="6" t="s">
        <v>40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>
        <v>404</v>
      </c>
      <c r="J20">
        <v>1.44</v>
      </c>
      <c r="K20">
        <v>1.59</v>
      </c>
      <c r="L20">
        <v>2.37</v>
      </c>
      <c r="M20" s="6" t="s">
        <v>11</v>
      </c>
      <c r="N20" s="26">
        <v>404</v>
      </c>
      <c r="O20" s="6">
        <v>1.8</v>
      </c>
      <c r="P20" s="6" t="s">
        <v>148</v>
      </c>
      <c r="Q20" s="12" t="s">
        <v>41</v>
      </c>
    </row>
    <row r="21" spans="1:17" x14ac:dyDescent="0.25">
      <c r="A21" s="5">
        <v>44787</v>
      </c>
      <c r="B21" s="6" t="s">
        <v>42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>
        <v>1.38</v>
      </c>
      <c r="J21">
        <v>1.48</v>
      </c>
      <c r="K21">
        <v>1.63</v>
      </c>
      <c r="L21">
        <v>2.36</v>
      </c>
      <c r="M21" s="6" t="s">
        <v>11</v>
      </c>
      <c r="N21" s="26">
        <v>1.88</v>
      </c>
      <c r="O21" s="27">
        <v>1.95</v>
      </c>
      <c r="P21" s="6" t="s">
        <v>149</v>
      </c>
      <c r="Q21" s="6" t="s">
        <v>37</v>
      </c>
    </row>
    <row r="22" spans="1:17" x14ac:dyDescent="0.25">
      <c r="A22" s="5">
        <v>44788</v>
      </c>
      <c r="B22" s="8" t="s">
        <v>38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>
        <v>1.43</v>
      </c>
      <c r="J22">
        <v>1.54</v>
      </c>
      <c r="K22">
        <v>1.71</v>
      </c>
      <c r="L22">
        <v>2.21</v>
      </c>
      <c r="M22" s="6" t="s">
        <v>11</v>
      </c>
      <c r="N22" s="26">
        <v>1.96</v>
      </c>
      <c r="O22" s="27">
        <v>1.88</v>
      </c>
      <c r="P22" s="6" t="s">
        <v>149</v>
      </c>
      <c r="Q22" s="6" t="s">
        <v>37</v>
      </c>
    </row>
    <row r="23" spans="1:17" x14ac:dyDescent="0.25">
      <c r="A23" s="5">
        <v>44788</v>
      </c>
      <c r="B23" s="8" t="s">
        <v>28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>
        <v>1.18</v>
      </c>
      <c r="J23">
        <v>404</v>
      </c>
      <c r="K23">
        <v>1.42</v>
      </c>
      <c r="L23">
        <v>3</v>
      </c>
      <c r="M23" s="6" t="s">
        <v>11</v>
      </c>
      <c r="N23" s="27">
        <v>1.6</v>
      </c>
      <c r="O23" s="6">
        <v>2.39</v>
      </c>
      <c r="P23" s="6" t="s">
        <v>147</v>
      </c>
      <c r="Q23" s="6" t="s">
        <v>14</v>
      </c>
    </row>
    <row r="24" spans="1:17" x14ac:dyDescent="0.25">
      <c r="A24" s="5">
        <v>44789</v>
      </c>
      <c r="B24" s="6" t="s">
        <v>43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>
        <v>12.7</v>
      </c>
      <c r="J24">
        <v>404</v>
      </c>
      <c r="K24">
        <v>1.41</v>
      </c>
      <c r="L24">
        <v>3.03</v>
      </c>
      <c r="M24" s="6" t="s">
        <v>44</v>
      </c>
      <c r="N24" s="26">
        <v>1.96</v>
      </c>
      <c r="O24" s="6">
        <v>1.88</v>
      </c>
      <c r="P24" s="6" t="s">
        <v>148</v>
      </c>
      <c r="Q24" s="6" t="s">
        <v>34</v>
      </c>
    </row>
    <row r="25" spans="1:17" x14ac:dyDescent="0.25">
      <c r="A25" s="5">
        <v>44789</v>
      </c>
      <c r="B25" s="6" t="s">
        <v>45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>
        <v>1.34</v>
      </c>
      <c r="J25">
        <v>1.43</v>
      </c>
      <c r="K25">
        <v>1.53</v>
      </c>
      <c r="L25">
        <v>2.63</v>
      </c>
      <c r="M25" s="6" t="s">
        <v>11</v>
      </c>
      <c r="N25" s="26">
        <v>1.81</v>
      </c>
      <c r="O25" s="27">
        <v>2.06</v>
      </c>
      <c r="P25" s="6" t="s">
        <v>151</v>
      </c>
      <c r="Q25" s="6" t="s">
        <v>46</v>
      </c>
    </row>
    <row r="26" spans="1:17" x14ac:dyDescent="0.25">
      <c r="A26" s="5">
        <v>44789</v>
      </c>
      <c r="B26" s="6" t="s">
        <v>47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>
        <v>0</v>
      </c>
      <c r="J26">
        <v>0</v>
      </c>
      <c r="K26">
        <v>0</v>
      </c>
      <c r="L26">
        <v>0</v>
      </c>
      <c r="M26" s="6" t="s">
        <v>44</v>
      </c>
      <c r="N26" s="26">
        <v>1.81</v>
      </c>
      <c r="O26" s="6">
        <v>2.04</v>
      </c>
      <c r="P26" s="6" t="s">
        <v>150</v>
      </c>
      <c r="Q26" s="6" t="s">
        <v>34</v>
      </c>
    </row>
    <row r="27" spans="1:17" x14ac:dyDescent="0.25">
      <c r="A27" s="5">
        <v>44789</v>
      </c>
      <c r="B27" s="6" t="s">
        <v>48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>
        <v>1.21</v>
      </c>
      <c r="J27">
        <v>404</v>
      </c>
      <c r="K27">
        <v>1.37</v>
      </c>
      <c r="L27">
        <v>2.92</v>
      </c>
      <c r="M27" s="6" t="s">
        <v>11</v>
      </c>
      <c r="N27" s="27">
        <v>1.56</v>
      </c>
      <c r="O27" s="6">
        <v>2.4300000000000002</v>
      </c>
      <c r="P27" s="6" t="s">
        <v>152</v>
      </c>
      <c r="Q27" s="6" t="s">
        <v>49</v>
      </c>
    </row>
    <row r="28" spans="1:17" x14ac:dyDescent="0.25">
      <c r="A28" s="5">
        <v>44790</v>
      </c>
      <c r="B28" s="6" t="s">
        <v>50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>
        <v>1.3</v>
      </c>
      <c r="J28">
        <v>1.46</v>
      </c>
      <c r="K28">
        <v>1.44</v>
      </c>
      <c r="L28">
        <v>2.9</v>
      </c>
      <c r="M28" s="6" t="s">
        <v>11</v>
      </c>
      <c r="N28" s="26">
        <v>1.81</v>
      </c>
      <c r="O28" s="6">
        <v>1.95</v>
      </c>
      <c r="P28" s="6" t="s">
        <v>140</v>
      </c>
      <c r="Q28" s="6" t="s">
        <v>18</v>
      </c>
    </row>
    <row r="29" spans="1:17" x14ac:dyDescent="0.25">
      <c r="A29" s="5">
        <v>44792</v>
      </c>
      <c r="B29" s="8" t="s">
        <v>51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>
        <v>1.53</v>
      </c>
      <c r="J29">
        <v>1.7</v>
      </c>
      <c r="K29">
        <v>2.0099999999999998</v>
      </c>
      <c r="L29">
        <v>1.83</v>
      </c>
      <c r="M29" s="6" t="s">
        <v>11</v>
      </c>
      <c r="N29" s="26">
        <v>404</v>
      </c>
      <c r="O29" s="6">
        <v>404</v>
      </c>
      <c r="P29" s="6" t="s">
        <v>140</v>
      </c>
      <c r="Q29" s="6" t="s">
        <v>23</v>
      </c>
    </row>
    <row r="30" spans="1:17" x14ac:dyDescent="0.25">
      <c r="A30" s="5">
        <v>44793</v>
      </c>
      <c r="B30" s="6" t="s">
        <v>52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>
        <v>1.3</v>
      </c>
      <c r="J30">
        <v>404</v>
      </c>
      <c r="K30">
        <v>1.45</v>
      </c>
      <c r="L30">
        <v>2.85</v>
      </c>
      <c r="M30" s="6" t="s">
        <v>11</v>
      </c>
      <c r="N30" s="26">
        <v>1.78</v>
      </c>
      <c r="O30" s="6">
        <v>2.08</v>
      </c>
      <c r="P30" s="6" t="s">
        <v>148</v>
      </c>
      <c r="Q30" s="6" t="s">
        <v>14</v>
      </c>
    </row>
    <row r="31" spans="1:17" x14ac:dyDescent="0.25">
      <c r="A31" s="5">
        <v>44793</v>
      </c>
      <c r="B31" s="6" t="s">
        <v>53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>
        <v>1.33</v>
      </c>
      <c r="J31">
        <v>1.46</v>
      </c>
      <c r="K31">
        <v>1.51</v>
      </c>
      <c r="L31">
        <v>2.67</v>
      </c>
      <c r="M31" s="6" t="s">
        <v>11</v>
      </c>
      <c r="N31" s="26">
        <v>1.73</v>
      </c>
      <c r="O31" s="6">
        <v>2.04</v>
      </c>
      <c r="P31" s="6" t="s">
        <v>145</v>
      </c>
      <c r="Q31" s="6" t="s">
        <v>18</v>
      </c>
    </row>
    <row r="32" spans="1:17" x14ac:dyDescent="0.25">
      <c r="A32" s="5">
        <v>44793</v>
      </c>
      <c r="B32" s="6" t="s">
        <v>54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>
        <v>1.41</v>
      </c>
      <c r="J32">
        <v>1.51</v>
      </c>
      <c r="K32">
        <v>1.67</v>
      </c>
      <c r="L32">
        <v>2.23</v>
      </c>
      <c r="M32" s="6" t="s">
        <v>11</v>
      </c>
      <c r="N32" s="26">
        <v>2.0499999999999998</v>
      </c>
      <c r="O32" s="27">
        <v>1.77</v>
      </c>
      <c r="P32" s="6" t="s">
        <v>148</v>
      </c>
      <c r="Q32" s="6" t="s">
        <v>35</v>
      </c>
    </row>
    <row r="33" spans="1:17" x14ac:dyDescent="0.25">
      <c r="A33" s="5">
        <v>44793</v>
      </c>
      <c r="B33" s="6" t="s">
        <v>55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>
        <v>1.27</v>
      </c>
      <c r="J33">
        <v>404</v>
      </c>
      <c r="K33">
        <v>1.41</v>
      </c>
      <c r="L33">
        <v>2.96</v>
      </c>
      <c r="M33" s="6" t="s">
        <v>11</v>
      </c>
      <c r="N33" s="8">
        <v>1.72</v>
      </c>
      <c r="O33" s="6">
        <v>2.12</v>
      </c>
      <c r="P33" s="6" t="s">
        <v>153</v>
      </c>
      <c r="Q33" s="6" t="s">
        <v>56</v>
      </c>
    </row>
    <row r="34" spans="1:17" x14ac:dyDescent="0.25">
      <c r="A34" s="5">
        <v>44793</v>
      </c>
      <c r="B34" s="6" t="s">
        <v>57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>
        <v>1.27</v>
      </c>
      <c r="J34">
        <v>404</v>
      </c>
      <c r="K34">
        <v>1.41</v>
      </c>
      <c r="L34">
        <v>3.04</v>
      </c>
      <c r="M34" s="6" t="s">
        <v>11</v>
      </c>
      <c r="N34" s="8">
        <v>1.71</v>
      </c>
      <c r="O34" s="6">
        <v>2.17</v>
      </c>
      <c r="P34" s="6" t="s">
        <v>154</v>
      </c>
      <c r="Q34" s="6" t="s">
        <v>14</v>
      </c>
    </row>
    <row r="35" spans="1:17" x14ac:dyDescent="0.25">
      <c r="A35" s="5">
        <v>44793</v>
      </c>
      <c r="B35" s="8" t="s">
        <v>51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>
        <v>0</v>
      </c>
      <c r="J35">
        <v>0</v>
      </c>
      <c r="K35">
        <v>0</v>
      </c>
      <c r="L35">
        <v>0</v>
      </c>
      <c r="M35" s="6" t="s">
        <v>11</v>
      </c>
      <c r="N35" s="26">
        <v>404</v>
      </c>
      <c r="O35" s="6">
        <v>404</v>
      </c>
      <c r="P35" s="6" t="s">
        <v>140</v>
      </c>
      <c r="Q35" s="6" t="s">
        <v>23</v>
      </c>
    </row>
    <row r="36" spans="1:17" x14ac:dyDescent="0.25">
      <c r="A36" s="5">
        <v>44793</v>
      </c>
      <c r="B36" s="6" t="s">
        <v>58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>
        <v>1.33</v>
      </c>
      <c r="J36">
        <v>1.42</v>
      </c>
      <c r="K36">
        <v>1.5</v>
      </c>
      <c r="L36">
        <v>2.68</v>
      </c>
      <c r="M36" s="6" t="s">
        <v>11</v>
      </c>
      <c r="N36" s="26">
        <v>1.89</v>
      </c>
      <c r="O36" s="27">
        <v>1.94</v>
      </c>
      <c r="P36" s="6" t="s">
        <v>149</v>
      </c>
      <c r="Q36" s="6" t="s">
        <v>14</v>
      </c>
    </row>
    <row r="37" spans="1:17" x14ac:dyDescent="0.25">
      <c r="A37" s="5">
        <v>44793</v>
      </c>
      <c r="B37" s="6" t="s">
        <v>59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>
        <v>1.31</v>
      </c>
      <c r="J37">
        <v>404</v>
      </c>
      <c r="K37">
        <v>1.47</v>
      </c>
      <c r="L37">
        <v>2.78</v>
      </c>
      <c r="M37" s="6" t="s">
        <v>11</v>
      </c>
      <c r="N37" s="26">
        <v>1.79</v>
      </c>
      <c r="O37" s="27">
        <v>2.0499999999999998</v>
      </c>
      <c r="P37" s="6" t="s">
        <v>148</v>
      </c>
      <c r="Q37" s="6" t="s">
        <v>14</v>
      </c>
    </row>
    <row r="38" spans="1:17" x14ac:dyDescent="0.25">
      <c r="A38" s="5">
        <v>44793</v>
      </c>
      <c r="B38" s="6" t="s">
        <v>60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>
        <v>404</v>
      </c>
      <c r="J38">
        <v>1.4</v>
      </c>
      <c r="K38">
        <v>1.47</v>
      </c>
      <c r="L38">
        <v>2.62</v>
      </c>
      <c r="M38" s="6" t="s">
        <v>11</v>
      </c>
      <c r="N38" s="26">
        <v>404</v>
      </c>
      <c r="O38" s="6">
        <v>404</v>
      </c>
      <c r="P38" s="6" t="s">
        <v>142</v>
      </c>
      <c r="Q38" s="6" t="s">
        <v>41</v>
      </c>
    </row>
    <row r="39" spans="1:17" x14ac:dyDescent="0.25">
      <c r="A39" s="5">
        <v>44793</v>
      </c>
      <c r="B39" s="8" t="s">
        <v>61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>
        <v>1.22</v>
      </c>
      <c r="J39">
        <v>404</v>
      </c>
      <c r="K39">
        <v>1.41</v>
      </c>
      <c r="L39">
        <v>3.06</v>
      </c>
      <c r="M39" s="6" t="s">
        <v>11</v>
      </c>
      <c r="N39" s="26">
        <v>1.79</v>
      </c>
      <c r="O39" s="27">
        <v>2.08</v>
      </c>
      <c r="P39" s="6" t="s">
        <v>151</v>
      </c>
      <c r="Q39" s="6" t="s">
        <v>15</v>
      </c>
    </row>
    <row r="40" spans="1:17" x14ac:dyDescent="0.25">
      <c r="A40" s="5">
        <v>44793</v>
      </c>
      <c r="B40" s="8" t="s">
        <v>62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>
        <v>404</v>
      </c>
      <c r="J40">
        <v>404</v>
      </c>
      <c r="K40">
        <v>404</v>
      </c>
      <c r="L40">
        <v>404</v>
      </c>
      <c r="M40" s="6" t="s">
        <v>11</v>
      </c>
      <c r="N40" s="26">
        <v>1.63</v>
      </c>
      <c r="O40" s="6">
        <v>2.1800000000000002</v>
      </c>
      <c r="P40" s="6" t="s">
        <v>139</v>
      </c>
      <c r="Q40" s="6" t="s">
        <v>41</v>
      </c>
    </row>
    <row r="41" spans="1:17" x14ac:dyDescent="0.25">
      <c r="A41" s="5">
        <v>44793</v>
      </c>
      <c r="B41" s="6" t="s">
        <v>63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>
        <v>0</v>
      </c>
      <c r="J41">
        <v>0</v>
      </c>
      <c r="K41">
        <v>0</v>
      </c>
      <c r="L41">
        <v>0</v>
      </c>
      <c r="M41" s="6" t="s">
        <v>11</v>
      </c>
      <c r="N41" s="26">
        <v>404</v>
      </c>
      <c r="O41" s="6">
        <v>404</v>
      </c>
      <c r="P41" s="6">
        <v>404</v>
      </c>
      <c r="Q41" s="6" t="s">
        <v>14</v>
      </c>
    </row>
    <row r="42" spans="1:17" x14ac:dyDescent="0.25">
      <c r="A42" s="5">
        <v>44793</v>
      </c>
      <c r="B42" s="6" t="s">
        <v>64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>
        <v>0</v>
      </c>
      <c r="J42">
        <v>0</v>
      </c>
      <c r="K42">
        <v>0</v>
      </c>
      <c r="L42">
        <v>0</v>
      </c>
      <c r="M42" s="6" t="s">
        <v>44</v>
      </c>
      <c r="N42" s="26">
        <v>1.83</v>
      </c>
      <c r="O42" s="30">
        <v>2.0099999999999998</v>
      </c>
      <c r="P42" s="6" t="s">
        <v>144</v>
      </c>
      <c r="Q42" s="6" t="s">
        <v>34</v>
      </c>
    </row>
    <row r="43" spans="1:17" x14ac:dyDescent="0.25">
      <c r="A43" s="5">
        <v>44793</v>
      </c>
      <c r="B43" s="6" t="s">
        <v>65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>
        <v>1.44</v>
      </c>
      <c r="J43">
        <v>1.56</v>
      </c>
      <c r="K43">
        <v>1.73</v>
      </c>
      <c r="L43">
        <v>2.19</v>
      </c>
      <c r="M43" s="6" t="s">
        <v>11</v>
      </c>
      <c r="N43" s="26">
        <v>1.98</v>
      </c>
      <c r="O43" s="27">
        <v>1.87</v>
      </c>
      <c r="P43" s="6" t="s">
        <v>142</v>
      </c>
      <c r="Q43" s="6" t="s">
        <v>46</v>
      </c>
    </row>
    <row r="44" spans="1:17" x14ac:dyDescent="0.25">
      <c r="A44" s="5">
        <v>44793</v>
      </c>
      <c r="B44" s="6" t="s">
        <v>66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>
        <v>0</v>
      </c>
      <c r="J44">
        <v>0</v>
      </c>
      <c r="K44">
        <v>0</v>
      </c>
      <c r="L44">
        <v>0</v>
      </c>
      <c r="M44" s="6" t="s">
        <v>44</v>
      </c>
      <c r="N44" s="26">
        <v>1.86</v>
      </c>
      <c r="O44" s="30">
        <v>1.97</v>
      </c>
      <c r="P44" s="6" t="s">
        <v>146</v>
      </c>
      <c r="Q44" s="6" t="s">
        <v>34</v>
      </c>
    </row>
    <row r="45" spans="1:17" x14ac:dyDescent="0.25">
      <c r="A45" s="5">
        <v>44794</v>
      </c>
      <c r="B45" s="6" t="s">
        <v>55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>
        <v>1.27</v>
      </c>
      <c r="J45">
        <v>404</v>
      </c>
      <c r="K45">
        <v>1.41</v>
      </c>
      <c r="L45">
        <v>2.96</v>
      </c>
      <c r="M45" s="6" t="s">
        <v>11</v>
      </c>
      <c r="N45" s="8">
        <v>1.72</v>
      </c>
      <c r="O45" s="6">
        <v>2.12</v>
      </c>
      <c r="P45" s="6" t="s">
        <v>153</v>
      </c>
      <c r="Q45" s="6" t="s">
        <v>56</v>
      </c>
    </row>
    <row r="46" spans="1:17" x14ac:dyDescent="0.25">
      <c r="A46" s="5">
        <v>44794</v>
      </c>
      <c r="B46" s="8" t="s">
        <v>51</v>
      </c>
      <c r="C46" s="12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6" t="s">
        <v>11</v>
      </c>
      <c r="N46" s="26">
        <v>0</v>
      </c>
      <c r="O46" s="6">
        <v>0</v>
      </c>
      <c r="P46" s="6" t="s">
        <v>140</v>
      </c>
      <c r="Q46" s="6" t="s">
        <v>23</v>
      </c>
    </row>
    <row r="47" spans="1:17" x14ac:dyDescent="0.25">
      <c r="A47" s="5">
        <v>44794</v>
      </c>
      <c r="B47" s="6" t="s">
        <v>67</v>
      </c>
      <c r="C47" s="12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6" t="s">
        <v>11</v>
      </c>
      <c r="N47" s="26">
        <v>0</v>
      </c>
      <c r="O47" s="6">
        <v>0</v>
      </c>
      <c r="P47" s="6">
        <v>0</v>
      </c>
      <c r="Q47" s="6" t="s">
        <v>68</v>
      </c>
    </row>
    <row r="48" spans="1:17" x14ac:dyDescent="0.25">
      <c r="A48" s="5">
        <v>44794</v>
      </c>
      <c r="B48" s="8" t="s">
        <v>61</v>
      </c>
      <c r="C48" s="12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/>
      <c r="K48" s="10"/>
      <c r="L48" s="10">
        <v>0</v>
      </c>
      <c r="M48" s="6" t="s">
        <v>11</v>
      </c>
      <c r="N48" s="26">
        <v>0</v>
      </c>
      <c r="O48" s="6">
        <v>0</v>
      </c>
      <c r="P48" s="6" t="s">
        <v>151</v>
      </c>
      <c r="Q48" s="6" t="s">
        <v>15</v>
      </c>
    </row>
    <row r="49" spans="1:17" x14ac:dyDescent="0.25">
      <c r="A49" s="5">
        <v>44794</v>
      </c>
      <c r="B49" s="8" t="s">
        <v>62</v>
      </c>
      <c r="C49" s="12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6" t="s">
        <v>11</v>
      </c>
      <c r="N49" s="26">
        <v>0</v>
      </c>
      <c r="O49" s="6">
        <v>0</v>
      </c>
      <c r="P49" s="6" t="s">
        <v>139</v>
      </c>
      <c r="Q49" s="6" t="s">
        <v>41</v>
      </c>
    </row>
    <row r="50" spans="1:17" x14ac:dyDescent="0.25">
      <c r="A50" s="5">
        <v>44799</v>
      </c>
      <c r="B50" s="6" t="s">
        <v>69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10">
        <v>1.53</v>
      </c>
      <c r="J50" s="10">
        <v>1.71</v>
      </c>
      <c r="K50" s="10">
        <v>2.02</v>
      </c>
      <c r="L50" s="10">
        <v>1.83</v>
      </c>
      <c r="M50" s="6" t="s">
        <v>11</v>
      </c>
      <c r="N50" s="26">
        <v>404</v>
      </c>
      <c r="O50" s="6">
        <v>404</v>
      </c>
      <c r="P50" s="6" t="s">
        <v>148</v>
      </c>
      <c r="Q50" s="6" t="s">
        <v>23</v>
      </c>
    </row>
    <row r="51" spans="1:17" x14ac:dyDescent="0.25">
      <c r="A51" s="5">
        <v>44801</v>
      </c>
      <c r="B51" s="6" t="s">
        <v>70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10">
        <v>1.42</v>
      </c>
      <c r="J51" s="10">
        <v>1.52</v>
      </c>
      <c r="K51" s="10">
        <v>1.68</v>
      </c>
      <c r="L51" s="10">
        <v>2.2599999999999998</v>
      </c>
      <c r="M51" s="6" t="s">
        <v>11</v>
      </c>
      <c r="N51" s="26">
        <v>2.12</v>
      </c>
      <c r="O51" s="27">
        <v>1.75</v>
      </c>
      <c r="P51" s="6" t="s">
        <v>140</v>
      </c>
      <c r="Q51" s="6" t="s">
        <v>37</v>
      </c>
    </row>
    <row r="52" spans="1:17" x14ac:dyDescent="0.25">
      <c r="A52" s="5">
        <v>44801</v>
      </c>
      <c r="B52" s="6" t="s">
        <v>71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10">
        <v>0</v>
      </c>
      <c r="J52" s="10">
        <v>0</v>
      </c>
      <c r="K52" s="10">
        <v>0</v>
      </c>
      <c r="L52" s="10">
        <v>0</v>
      </c>
      <c r="M52" s="6" t="s">
        <v>32</v>
      </c>
      <c r="N52" s="26">
        <v>2.02</v>
      </c>
      <c r="O52" s="6">
        <v>1.85</v>
      </c>
      <c r="P52" s="6" t="s">
        <v>140</v>
      </c>
      <c r="Q52" s="6" t="s">
        <v>72</v>
      </c>
    </row>
    <row r="53" spans="1:17" x14ac:dyDescent="0.25">
      <c r="A53" s="5">
        <v>44801</v>
      </c>
      <c r="B53" s="6" t="s">
        <v>73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10">
        <v>1.19</v>
      </c>
      <c r="J53" s="10">
        <v>404</v>
      </c>
      <c r="K53" s="10">
        <v>404</v>
      </c>
      <c r="L53" s="10">
        <v>404</v>
      </c>
      <c r="M53" s="6" t="s">
        <v>11</v>
      </c>
      <c r="N53" s="8">
        <v>1.67</v>
      </c>
      <c r="O53" s="6">
        <v>2.2000000000000002</v>
      </c>
      <c r="P53" s="6" t="s">
        <v>145</v>
      </c>
      <c r="Q53" s="6" t="s">
        <v>56</v>
      </c>
    </row>
    <row r="54" spans="1:17" x14ac:dyDescent="0.25">
      <c r="A54" s="5">
        <v>44801</v>
      </c>
      <c r="B54" s="6" t="s">
        <v>74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10">
        <v>404</v>
      </c>
      <c r="J54" s="10">
        <v>1.45</v>
      </c>
      <c r="K54" s="10">
        <v>1.6</v>
      </c>
      <c r="L54" s="10">
        <v>2.33</v>
      </c>
      <c r="M54" s="6" t="s">
        <v>11</v>
      </c>
      <c r="N54" s="26">
        <v>1.89</v>
      </c>
      <c r="O54" s="6">
        <v>1.84</v>
      </c>
      <c r="P54" s="6" t="s">
        <v>148</v>
      </c>
      <c r="Q54" s="6" t="s">
        <v>41</v>
      </c>
    </row>
    <row r="55" spans="1:17" x14ac:dyDescent="0.25">
      <c r="A55" s="5">
        <v>44801</v>
      </c>
      <c r="B55" s="6" t="s">
        <v>75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10">
        <v>1.43</v>
      </c>
      <c r="J55" s="10">
        <v>1.55</v>
      </c>
      <c r="K55" s="10">
        <v>1.73</v>
      </c>
      <c r="L55" s="10">
        <v>2.17</v>
      </c>
      <c r="M55" s="6" t="s">
        <v>11</v>
      </c>
      <c r="N55" s="26">
        <v>2.0499999999999998</v>
      </c>
      <c r="O55" s="27">
        <v>1.8</v>
      </c>
      <c r="P55" s="6" t="s">
        <v>142</v>
      </c>
      <c r="Q55" s="6" t="s">
        <v>37</v>
      </c>
    </row>
    <row r="56" spans="1:17" x14ac:dyDescent="0.25">
      <c r="A56" s="5">
        <v>44802</v>
      </c>
      <c r="B56" s="6" t="s">
        <v>76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10">
        <v>1.32</v>
      </c>
      <c r="J56" s="10">
        <v>1.43</v>
      </c>
      <c r="K56" s="10">
        <v>1.51</v>
      </c>
      <c r="L56" s="10">
        <v>2.71</v>
      </c>
      <c r="M56" s="6" t="s">
        <v>11</v>
      </c>
      <c r="N56" s="26">
        <v>1.77</v>
      </c>
      <c r="O56" s="6">
        <v>2.11</v>
      </c>
      <c r="P56" s="6" t="s">
        <v>154</v>
      </c>
      <c r="Q56" s="6" t="s">
        <v>15</v>
      </c>
    </row>
    <row r="57" spans="1:17" x14ac:dyDescent="0.25">
      <c r="A57" s="5">
        <v>44803</v>
      </c>
      <c r="B57" s="6" t="s">
        <v>77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10">
        <v>1.42</v>
      </c>
      <c r="J57" s="10">
        <v>1.53</v>
      </c>
      <c r="K57" s="10">
        <v>1.71</v>
      </c>
      <c r="L57" s="10">
        <v>2.2000000000000002</v>
      </c>
      <c r="M57" s="6" t="s">
        <v>11</v>
      </c>
      <c r="N57" s="26">
        <v>2.0299999999999998</v>
      </c>
      <c r="O57" s="27">
        <v>1.81</v>
      </c>
      <c r="P57" s="6" t="s">
        <v>139</v>
      </c>
      <c r="Q57" s="6" t="s">
        <v>31</v>
      </c>
    </row>
    <row r="58" spans="1:17" x14ac:dyDescent="0.25">
      <c r="A58" s="5">
        <v>44803</v>
      </c>
      <c r="B58" s="6" t="s">
        <v>78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10">
        <v>1.45</v>
      </c>
      <c r="J58" s="10">
        <v>1.57</v>
      </c>
      <c r="K58" s="10">
        <v>1.76</v>
      </c>
      <c r="L58" s="10">
        <v>2.15</v>
      </c>
      <c r="M58" s="6" t="s">
        <v>11</v>
      </c>
      <c r="N58" s="26">
        <v>2.02</v>
      </c>
      <c r="O58" s="30">
        <v>1.84</v>
      </c>
      <c r="P58" s="6" t="s">
        <v>145</v>
      </c>
      <c r="Q58" s="6" t="s">
        <v>46</v>
      </c>
    </row>
    <row r="59" spans="1:17" x14ac:dyDescent="0.25">
      <c r="A59" s="5">
        <v>44804</v>
      </c>
      <c r="B59" s="6" t="s">
        <v>79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>
        <v>0</v>
      </c>
      <c r="J59">
        <v>0</v>
      </c>
      <c r="K59">
        <v>0</v>
      </c>
      <c r="L59">
        <v>0</v>
      </c>
      <c r="M59" s="6" t="s">
        <v>44</v>
      </c>
      <c r="N59" s="26">
        <v>2.23</v>
      </c>
      <c r="O59" s="6">
        <v>1.71</v>
      </c>
      <c r="P59" s="6" t="s">
        <v>151</v>
      </c>
      <c r="Q59" s="6" t="s">
        <v>80</v>
      </c>
    </row>
    <row r="60" spans="1:17" x14ac:dyDescent="0.25">
      <c r="A60" s="5">
        <v>44804</v>
      </c>
      <c r="B60" s="6" t="s">
        <v>81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>
        <v>0</v>
      </c>
      <c r="J60">
        <v>0</v>
      </c>
      <c r="K60">
        <v>0</v>
      </c>
      <c r="L60">
        <v>0</v>
      </c>
      <c r="M60" s="6" t="s">
        <v>11</v>
      </c>
      <c r="N60" s="26">
        <v>1.97</v>
      </c>
      <c r="O60" s="27">
        <v>1.88</v>
      </c>
      <c r="P60" s="6" t="s">
        <v>157</v>
      </c>
      <c r="Q60" s="6" t="s">
        <v>13</v>
      </c>
    </row>
    <row r="61" spans="1:17" x14ac:dyDescent="0.25">
      <c r="A61" s="5">
        <v>44804</v>
      </c>
      <c r="B61" s="6" t="s">
        <v>82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>
        <v>1.28</v>
      </c>
      <c r="J61">
        <v>1.34</v>
      </c>
      <c r="K61">
        <v>1.43</v>
      </c>
      <c r="L61">
        <v>3.04</v>
      </c>
      <c r="M61" s="6" t="s">
        <v>11</v>
      </c>
      <c r="N61" s="26">
        <v>1.84</v>
      </c>
      <c r="O61" s="30">
        <v>2.04</v>
      </c>
      <c r="P61" s="6" t="s">
        <v>158</v>
      </c>
      <c r="Q61" s="6" t="s">
        <v>83</v>
      </c>
    </row>
    <row r="62" spans="1:17" x14ac:dyDescent="0.25">
      <c r="A62" s="5">
        <v>44804</v>
      </c>
      <c r="B62" s="6" t="s">
        <v>84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>
        <v>404</v>
      </c>
      <c r="J62">
        <v>404</v>
      </c>
      <c r="K62">
        <v>1.22</v>
      </c>
      <c r="L62">
        <v>4.03</v>
      </c>
      <c r="M62" s="6" t="s">
        <v>11</v>
      </c>
      <c r="N62" s="26">
        <v>1.75</v>
      </c>
      <c r="O62" s="6">
        <v>2.13</v>
      </c>
      <c r="P62" s="6" t="s">
        <v>159</v>
      </c>
      <c r="Q62" s="6" t="s">
        <v>83</v>
      </c>
    </row>
    <row r="63" spans="1:17" x14ac:dyDescent="0.25">
      <c r="P63" s="12"/>
      <c r="Q63" s="12"/>
    </row>
    <row r="64" spans="1:17" x14ac:dyDescent="0.25">
      <c r="P64" s="12"/>
      <c r="Q64" s="12"/>
    </row>
    <row r="65" spans="16:17" x14ac:dyDescent="0.25">
      <c r="P65" s="12"/>
      <c r="Q65" s="12"/>
    </row>
    <row r="66" spans="16:17" x14ac:dyDescent="0.25">
      <c r="P66" s="12"/>
      <c r="Q66" s="12"/>
    </row>
    <row r="67" spans="16:17" x14ac:dyDescent="0.25">
      <c r="P67" s="12"/>
      <c r="Q67" s="12"/>
    </row>
    <row r="68" spans="16:17" x14ac:dyDescent="0.25">
      <c r="P68" s="12"/>
      <c r="Q68" s="12"/>
    </row>
    <row r="69" spans="16:17" x14ac:dyDescent="0.25">
      <c r="P69" s="12"/>
      <c r="Q69" s="12"/>
    </row>
    <row r="70" spans="16:17" x14ac:dyDescent="0.25">
      <c r="P70" s="12"/>
      <c r="Q70" s="12"/>
    </row>
    <row r="71" spans="16:17" x14ac:dyDescent="0.25">
      <c r="P71" s="12"/>
      <c r="Q71" s="12"/>
    </row>
    <row r="72" spans="16:17" x14ac:dyDescent="0.25">
      <c r="P72" s="12"/>
      <c r="Q72" s="12"/>
    </row>
    <row r="73" spans="16:17" x14ac:dyDescent="0.25">
      <c r="P73" s="12"/>
      <c r="Q73" s="12"/>
    </row>
    <row r="74" spans="16:17" x14ac:dyDescent="0.25">
      <c r="P74" s="12"/>
      <c r="Q74" s="12"/>
    </row>
    <row r="75" spans="16:17" x14ac:dyDescent="0.25">
      <c r="P75" s="12"/>
      <c r="Q75" s="12"/>
    </row>
  </sheetData>
  <conditionalFormatting sqref="N63:N1048576 P63:P1079">
    <cfRule type="cellIs" dxfId="4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45" workbookViewId="0">
      <selection activeCell="D67" sqref="D67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2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2" ht="15.75" x14ac:dyDescent="0.25">
      <c r="A2" s="5">
        <v>44777</v>
      </c>
      <c r="B2" s="6" t="s">
        <v>16</v>
      </c>
      <c r="C2" s="71">
        <v>1.88</v>
      </c>
      <c r="D2" s="71" t="s">
        <v>569</v>
      </c>
      <c r="E2" s="73" t="s">
        <v>765</v>
      </c>
      <c r="F2" s="72">
        <v>0</v>
      </c>
      <c r="G2" s="72">
        <f t="shared" ref="G2:G33" si="0">F2-D$67</f>
        <v>-1000</v>
      </c>
      <c r="H2" s="6" t="s">
        <v>139</v>
      </c>
      <c r="I2" s="7" t="s">
        <v>15</v>
      </c>
      <c r="J2" s="87">
        <f>D64</f>
        <v>100000</v>
      </c>
      <c r="K2" s="5">
        <v>44774</v>
      </c>
      <c r="L2" s="90">
        <f t="shared" ref="L2:L32" si="1">SUMIF($A$2:$A$54,K2,$G$2:$G$54)</f>
        <v>0</v>
      </c>
    </row>
    <row r="3" spans="1:12" ht="15.75" x14ac:dyDescent="0.25">
      <c r="A3" s="5">
        <v>44779</v>
      </c>
      <c r="B3" s="6" t="s">
        <v>17</v>
      </c>
      <c r="C3" s="71">
        <v>2.08</v>
      </c>
      <c r="D3" s="71" t="s">
        <v>569</v>
      </c>
      <c r="E3" s="76" t="s">
        <v>766</v>
      </c>
      <c r="F3" s="72">
        <f>C3*D$67</f>
        <v>2080</v>
      </c>
      <c r="G3" s="72">
        <f t="shared" si="0"/>
        <v>1080</v>
      </c>
      <c r="H3" s="6" t="s">
        <v>140</v>
      </c>
      <c r="I3" s="6" t="s">
        <v>18</v>
      </c>
      <c r="J3" s="87">
        <f>J2+G2</f>
        <v>99000</v>
      </c>
      <c r="K3" s="5">
        <v>44775</v>
      </c>
      <c r="L3" s="90">
        <f t="shared" si="1"/>
        <v>0</v>
      </c>
    </row>
    <row r="4" spans="1:12" ht="15.75" x14ac:dyDescent="0.25">
      <c r="A4" s="5">
        <v>44779</v>
      </c>
      <c r="B4" s="6" t="s">
        <v>19</v>
      </c>
      <c r="C4" s="71">
        <v>1.37</v>
      </c>
      <c r="D4" s="71" t="s">
        <v>569</v>
      </c>
      <c r="E4" s="76" t="s">
        <v>767</v>
      </c>
      <c r="F4" s="72">
        <f>C4*D$67</f>
        <v>1370</v>
      </c>
      <c r="G4" s="72">
        <v>0</v>
      </c>
      <c r="H4" s="6" t="s">
        <v>141</v>
      </c>
      <c r="I4" s="6" t="s">
        <v>14</v>
      </c>
      <c r="J4" s="87">
        <f t="shared" ref="J4:J55" si="2">J3+G3</f>
        <v>100080</v>
      </c>
      <c r="K4" s="5">
        <v>44776</v>
      </c>
      <c r="L4" s="90">
        <f t="shared" si="1"/>
        <v>0</v>
      </c>
    </row>
    <row r="5" spans="1:12" ht="15.75" x14ac:dyDescent="0.25">
      <c r="A5" s="5">
        <v>44779</v>
      </c>
      <c r="B5" s="6" t="s">
        <v>19</v>
      </c>
      <c r="C5" s="71">
        <v>1.91</v>
      </c>
      <c r="D5" s="71" t="s">
        <v>569</v>
      </c>
      <c r="E5" s="76" t="s">
        <v>488</v>
      </c>
      <c r="F5" s="72">
        <f>C5*D$67</f>
        <v>1910</v>
      </c>
      <c r="G5" s="72">
        <f t="shared" si="0"/>
        <v>910</v>
      </c>
      <c r="H5" s="6" t="s">
        <v>141</v>
      </c>
      <c r="I5" s="6" t="s">
        <v>14</v>
      </c>
      <c r="J5" s="87">
        <f t="shared" si="2"/>
        <v>100080</v>
      </c>
      <c r="K5" s="5">
        <v>44777</v>
      </c>
      <c r="L5" s="90">
        <f t="shared" si="1"/>
        <v>-1000</v>
      </c>
    </row>
    <row r="6" spans="1:12" ht="15.75" x14ac:dyDescent="0.25">
      <c r="A6" s="5">
        <v>44779</v>
      </c>
      <c r="B6" s="6" t="s">
        <v>21</v>
      </c>
      <c r="C6" s="71">
        <v>1.42</v>
      </c>
      <c r="D6" s="71" t="s">
        <v>569</v>
      </c>
      <c r="E6" s="76" t="s">
        <v>808</v>
      </c>
      <c r="F6" s="72">
        <f>C6*D$67</f>
        <v>1420</v>
      </c>
      <c r="G6" s="72">
        <f t="shared" si="0"/>
        <v>420</v>
      </c>
      <c r="H6" s="6" t="s">
        <v>143</v>
      </c>
      <c r="I6" s="6" t="s">
        <v>14</v>
      </c>
      <c r="J6" s="87">
        <f t="shared" si="2"/>
        <v>100990</v>
      </c>
      <c r="K6" s="5">
        <v>44778</v>
      </c>
      <c r="L6" s="90">
        <f t="shared" si="1"/>
        <v>0</v>
      </c>
    </row>
    <row r="7" spans="1:12" ht="15.75" x14ac:dyDescent="0.25">
      <c r="A7" s="5">
        <v>44779</v>
      </c>
      <c r="B7" s="6" t="s">
        <v>21</v>
      </c>
      <c r="C7" s="71">
        <v>1.68</v>
      </c>
      <c r="D7" s="71" t="s">
        <v>569</v>
      </c>
      <c r="E7" s="76" t="s">
        <v>487</v>
      </c>
      <c r="F7" s="72">
        <f>C7*D$67</f>
        <v>1680</v>
      </c>
      <c r="G7" s="72">
        <f t="shared" si="0"/>
        <v>680</v>
      </c>
      <c r="H7" s="6" t="s">
        <v>143</v>
      </c>
      <c r="I7" s="6" t="s">
        <v>14</v>
      </c>
      <c r="J7" s="87">
        <f t="shared" si="2"/>
        <v>101410</v>
      </c>
      <c r="K7" s="5">
        <v>44779</v>
      </c>
      <c r="L7" s="90">
        <f t="shared" si="1"/>
        <v>3080</v>
      </c>
    </row>
    <row r="8" spans="1:12" ht="15.75" x14ac:dyDescent="0.25">
      <c r="A8" s="5">
        <v>44779</v>
      </c>
      <c r="B8" s="6" t="s">
        <v>20</v>
      </c>
      <c r="C8" s="71">
        <v>1.42</v>
      </c>
      <c r="D8" s="71" t="s">
        <v>569</v>
      </c>
      <c r="E8" s="73" t="s">
        <v>808</v>
      </c>
      <c r="F8" s="72">
        <v>0</v>
      </c>
      <c r="G8" s="72">
        <f t="shared" si="0"/>
        <v>-1000</v>
      </c>
      <c r="H8" s="6" t="s">
        <v>142</v>
      </c>
      <c r="I8" s="6" t="s">
        <v>14</v>
      </c>
      <c r="J8" s="87">
        <f t="shared" si="2"/>
        <v>102090</v>
      </c>
      <c r="K8" s="5">
        <v>44780</v>
      </c>
      <c r="L8" s="90">
        <f t="shared" si="1"/>
        <v>2630</v>
      </c>
    </row>
    <row r="9" spans="1:12" ht="15.75" x14ac:dyDescent="0.25">
      <c r="A9" s="5">
        <v>44779</v>
      </c>
      <c r="B9" s="6" t="s">
        <v>20</v>
      </c>
      <c r="C9" s="71">
        <v>1.99</v>
      </c>
      <c r="D9" s="71" t="s">
        <v>569</v>
      </c>
      <c r="E9" s="76" t="s">
        <v>488</v>
      </c>
      <c r="F9" s="72">
        <f t="shared" ref="F9:F17" si="3">C9*D$67</f>
        <v>1990</v>
      </c>
      <c r="G9" s="72">
        <f t="shared" si="0"/>
        <v>990</v>
      </c>
      <c r="H9" s="6" t="s">
        <v>142</v>
      </c>
      <c r="I9" s="6" t="s">
        <v>14</v>
      </c>
      <c r="J9" s="87">
        <f t="shared" si="2"/>
        <v>101090</v>
      </c>
      <c r="K9" s="5">
        <v>44781</v>
      </c>
      <c r="L9" s="90">
        <f t="shared" si="1"/>
        <v>0</v>
      </c>
    </row>
    <row r="10" spans="1:12" ht="15.75" x14ac:dyDescent="0.25">
      <c r="A10" s="5">
        <v>44780</v>
      </c>
      <c r="B10" s="6" t="s">
        <v>22</v>
      </c>
      <c r="C10" s="71">
        <v>1.85</v>
      </c>
      <c r="D10" s="71" t="s">
        <v>569</v>
      </c>
      <c r="E10" s="76" t="s">
        <v>766</v>
      </c>
      <c r="F10" s="72">
        <f t="shared" si="3"/>
        <v>1850</v>
      </c>
      <c r="G10" s="72">
        <f t="shared" si="0"/>
        <v>850</v>
      </c>
      <c r="H10" s="6" t="s">
        <v>144</v>
      </c>
      <c r="I10" s="6" t="s">
        <v>23</v>
      </c>
      <c r="J10" s="87">
        <f t="shared" si="2"/>
        <v>102080</v>
      </c>
      <c r="K10" s="5">
        <v>44782</v>
      </c>
      <c r="L10" s="90">
        <f t="shared" si="1"/>
        <v>0</v>
      </c>
    </row>
    <row r="11" spans="1:12" ht="15.75" x14ac:dyDescent="0.25">
      <c r="A11" s="5">
        <v>44780</v>
      </c>
      <c r="B11" s="6" t="s">
        <v>24</v>
      </c>
      <c r="C11" s="71">
        <v>1.6</v>
      </c>
      <c r="D11" s="71" t="s">
        <v>569</v>
      </c>
      <c r="E11" s="76" t="s">
        <v>765</v>
      </c>
      <c r="F11" s="72">
        <f t="shared" si="3"/>
        <v>1600</v>
      </c>
      <c r="G11" s="72">
        <f t="shared" si="0"/>
        <v>600</v>
      </c>
      <c r="H11" s="6" t="s">
        <v>145</v>
      </c>
      <c r="I11" s="6" t="s">
        <v>13</v>
      </c>
      <c r="J11" s="87">
        <f t="shared" si="2"/>
        <v>102930</v>
      </c>
      <c r="K11" s="5">
        <v>44783</v>
      </c>
      <c r="L11" s="90">
        <f t="shared" si="1"/>
        <v>0</v>
      </c>
    </row>
    <row r="12" spans="1:12" ht="15.75" x14ac:dyDescent="0.25">
      <c r="A12" s="5">
        <v>44780</v>
      </c>
      <c r="B12" s="6" t="s">
        <v>768</v>
      </c>
      <c r="C12" s="71">
        <v>2.1800000000000002</v>
      </c>
      <c r="D12" s="71" t="s">
        <v>569</v>
      </c>
      <c r="E12" s="76" t="s">
        <v>766</v>
      </c>
      <c r="F12" s="72">
        <f t="shared" si="3"/>
        <v>2180</v>
      </c>
      <c r="G12" s="72">
        <f t="shared" si="0"/>
        <v>1180</v>
      </c>
      <c r="H12" s="6" t="s">
        <v>140</v>
      </c>
      <c r="I12" s="6" t="s">
        <v>25</v>
      </c>
      <c r="J12" s="87">
        <f t="shared" si="2"/>
        <v>103530</v>
      </c>
      <c r="K12" s="5">
        <v>44784</v>
      </c>
      <c r="L12" s="90">
        <f t="shared" si="1"/>
        <v>0</v>
      </c>
    </row>
    <row r="13" spans="1:12" ht="15.75" x14ac:dyDescent="0.25">
      <c r="A13" s="5">
        <v>44785</v>
      </c>
      <c r="B13" s="6" t="s">
        <v>26</v>
      </c>
      <c r="C13" s="71">
        <v>1.47</v>
      </c>
      <c r="D13" s="71" t="s">
        <v>569</v>
      </c>
      <c r="E13" s="76" t="s">
        <v>767</v>
      </c>
      <c r="F13" s="72">
        <f t="shared" si="3"/>
        <v>1470</v>
      </c>
      <c r="G13" s="72">
        <f t="shared" si="0"/>
        <v>470</v>
      </c>
      <c r="H13" s="6" t="s">
        <v>146</v>
      </c>
      <c r="I13" s="6" t="s">
        <v>18</v>
      </c>
      <c r="J13" s="87">
        <f t="shared" si="2"/>
        <v>104710</v>
      </c>
      <c r="K13" s="5">
        <v>44785</v>
      </c>
      <c r="L13" s="90">
        <f t="shared" si="1"/>
        <v>470</v>
      </c>
    </row>
    <row r="14" spans="1:12" ht="15.75" x14ac:dyDescent="0.25">
      <c r="A14" s="5">
        <v>44786</v>
      </c>
      <c r="B14" s="6" t="s">
        <v>28</v>
      </c>
      <c r="C14" s="71">
        <v>1.42</v>
      </c>
      <c r="D14" s="71" t="s">
        <v>569</v>
      </c>
      <c r="E14" s="76" t="s">
        <v>808</v>
      </c>
      <c r="F14" s="72">
        <f t="shared" si="3"/>
        <v>1420</v>
      </c>
      <c r="G14" s="72">
        <f t="shared" si="0"/>
        <v>420</v>
      </c>
      <c r="H14" s="6" t="s">
        <v>147</v>
      </c>
      <c r="I14" s="6" t="s">
        <v>14</v>
      </c>
      <c r="J14" s="87">
        <f t="shared" si="2"/>
        <v>105180</v>
      </c>
      <c r="K14" s="5">
        <v>44786</v>
      </c>
      <c r="L14" s="90">
        <f t="shared" si="1"/>
        <v>2360</v>
      </c>
    </row>
    <row r="15" spans="1:12" ht="15.75" x14ac:dyDescent="0.25">
      <c r="A15" s="5">
        <v>44786</v>
      </c>
      <c r="B15" s="6" t="s">
        <v>28</v>
      </c>
      <c r="C15" s="71">
        <v>1.6</v>
      </c>
      <c r="D15" s="71" t="s">
        <v>569</v>
      </c>
      <c r="E15" s="76" t="s">
        <v>487</v>
      </c>
      <c r="F15" s="72">
        <f t="shared" si="3"/>
        <v>1600</v>
      </c>
      <c r="G15" s="72">
        <f t="shared" si="0"/>
        <v>600</v>
      </c>
      <c r="H15" s="6" t="s">
        <v>147</v>
      </c>
      <c r="I15" s="6" t="s">
        <v>14</v>
      </c>
      <c r="J15" s="87">
        <f t="shared" si="2"/>
        <v>105600</v>
      </c>
      <c r="K15" s="5">
        <v>44787</v>
      </c>
      <c r="L15" s="90">
        <f t="shared" si="1"/>
        <v>1380</v>
      </c>
    </row>
    <row r="16" spans="1:12" ht="15.75" x14ac:dyDescent="0.25">
      <c r="A16" s="5">
        <v>44786</v>
      </c>
      <c r="B16" s="6" t="s">
        <v>33</v>
      </c>
      <c r="C16" s="71">
        <v>1.92</v>
      </c>
      <c r="D16" s="71" t="s">
        <v>569</v>
      </c>
      <c r="E16" s="76" t="s">
        <v>488</v>
      </c>
      <c r="F16" s="72">
        <f t="shared" si="3"/>
        <v>1920</v>
      </c>
      <c r="G16" s="72">
        <f t="shared" si="0"/>
        <v>920</v>
      </c>
      <c r="H16" s="6" t="s">
        <v>148</v>
      </c>
      <c r="I16" s="6" t="s">
        <v>34</v>
      </c>
      <c r="J16" s="87">
        <f t="shared" si="2"/>
        <v>106200</v>
      </c>
      <c r="K16" s="5">
        <v>44788</v>
      </c>
      <c r="L16" s="90">
        <f t="shared" si="1"/>
        <v>0</v>
      </c>
    </row>
    <row r="17" spans="1:12" ht="15.75" x14ac:dyDescent="0.25">
      <c r="A17" s="5">
        <v>44786</v>
      </c>
      <c r="B17" s="6" t="s">
        <v>33</v>
      </c>
      <c r="C17" s="71">
        <v>1.42</v>
      </c>
      <c r="D17" s="71" t="s">
        <v>569</v>
      </c>
      <c r="E17" s="76" t="s">
        <v>767</v>
      </c>
      <c r="F17" s="72">
        <f t="shared" si="3"/>
        <v>1420</v>
      </c>
      <c r="G17" s="72">
        <f t="shared" si="0"/>
        <v>420</v>
      </c>
      <c r="H17" s="6" t="s">
        <v>148</v>
      </c>
      <c r="I17" s="6" t="s">
        <v>34</v>
      </c>
      <c r="J17" s="87">
        <f t="shared" si="2"/>
        <v>107120</v>
      </c>
      <c r="K17" s="5">
        <v>44789</v>
      </c>
      <c r="L17" s="90">
        <f t="shared" si="1"/>
        <v>650</v>
      </c>
    </row>
    <row r="18" spans="1:12" ht="15.75" x14ac:dyDescent="0.25">
      <c r="A18" s="5">
        <v>44787</v>
      </c>
      <c r="B18" s="6" t="s">
        <v>762</v>
      </c>
      <c r="C18" s="71">
        <v>1.99</v>
      </c>
      <c r="D18" s="71" t="s">
        <v>569</v>
      </c>
      <c r="E18" s="73" t="s">
        <v>766</v>
      </c>
      <c r="F18" s="72">
        <v>0</v>
      </c>
      <c r="G18" s="72">
        <f t="shared" si="0"/>
        <v>-1000</v>
      </c>
      <c r="H18" s="6" t="s">
        <v>141</v>
      </c>
      <c r="I18" s="12" t="s">
        <v>35</v>
      </c>
      <c r="J18" s="87">
        <f t="shared" si="2"/>
        <v>107540</v>
      </c>
      <c r="K18" s="5">
        <v>44790</v>
      </c>
      <c r="L18" s="90">
        <f t="shared" si="1"/>
        <v>0</v>
      </c>
    </row>
    <row r="19" spans="1:12" ht="15.75" x14ac:dyDescent="0.25">
      <c r="A19" s="5">
        <v>44787</v>
      </c>
      <c r="B19" s="6" t="s">
        <v>762</v>
      </c>
      <c r="C19" s="71">
        <v>1.76</v>
      </c>
      <c r="D19" s="71" t="s">
        <v>569</v>
      </c>
      <c r="E19" s="73" t="s">
        <v>488</v>
      </c>
      <c r="F19" s="72">
        <v>0</v>
      </c>
      <c r="G19" s="72">
        <f t="shared" si="0"/>
        <v>-1000</v>
      </c>
      <c r="H19" s="6" t="s">
        <v>141</v>
      </c>
      <c r="I19" s="12" t="s">
        <v>35</v>
      </c>
      <c r="J19" s="87">
        <f t="shared" si="2"/>
        <v>106540</v>
      </c>
      <c r="K19" s="5">
        <v>44791</v>
      </c>
      <c r="L19" s="90">
        <f t="shared" si="1"/>
        <v>0</v>
      </c>
    </row>
    <row r="20" spans="1:12" ht="15.75" x14ac:dyDescent="0.25">
      <c r="A20" s="5">
        <v>44787</v>
      </c>
      <c r="B20" s="6" t="s">
        <v>36</v>
      </c>
      <c r="C20" s="71">
        <v>1.95</v>
      </c>
      <c r="D20" s="71" t="s">
        <v>569</v>
      </c>
      <c r="E20" s="76" t="s">
        <v>766</v>
      </c>
      <c r="F20" s="72">
        <f>C20*D$67</f>
        <v>1950</v>
      </c>
      <c r="G20" s="72">
        <f t="shared" si="0"/>
        <v>950</v>
      </c>
      <c r="H20" s="6" t="s">
        <v>142</v>
      </c>
      <c r="I20" s="12" t="s">
        <v>37</v>
      </c>
      <c r="J20" s="87">
        <f t="shared" si="2"/>
        <v>105540</v>
      </c>
      <c r="K20" s="5">
        <v>44792</v>
      </c>
      <c r="L20" s="90">
        <f t="shared" si="1"/>
        <v>830</v>
      </c>
    </row>
    <row r="21" spans="1:12" ht="15.75" x14ac:dyDescent="0.25">
      <c r="A21" s="5">
        <v>44787</v>
      </c>
      <c r="B21" s="6" t="s">
        <v>36</v>
      </c>
      <c r="C21" s="71">
        <v>1.81</v>
      </c>
      <c r="D21" s="71" t="s">
        <v>569</v>
      </c>
      <c r="E21" s="76" t="s">
        <v>488</v>
      </c>
      <c r="F21" s="72">
        <f>C21*D$67</f>
        <v>1810</v>
      </c>
      <c r="G21" s="72">
        <f t="shared" si="0"/>
        <v>810</v>
      </c>
      <c r="H21" s="6" t="s">
        <v>142</v>
      </c>
      <c r="I21" s="12" t="s">
        <v>37</v>
      </c>
      <c r="J21" s="87">
        <f t="shared" si="2"/>
        <v>106490</v>
      </c>
      <c r="K21" s="5">
        <v>44793</v>
      </c>
      <c r="L21" s="90">
        <f t="shared" si="1"/>
        <v>6250</v>
      </c>
    </row>
    <row r="22" spans="1:12" ht="15.75" x14ac:dyDescent="0.25">
      <c r="A22" s="5">
        <v>44787</v>
      </c>
      <c r="B22" s="6" t="s">
        <v>38</v>
      </c>
      <c r="C22" s="71">
        <v>2.21</v>
      </c>
      <c r="D22" s="71" t="s">
        <v>569</v>
      </c>
      <c r="E22" s="73" t="s">
        <v>766</v>
      </c>
      <c r="F22" s="72">
        <v>0</v>
      </c>
      <c r="G22" s="72">
        <f t="shared" si="0"/>
        <v>-1000</v>
      </c>
      <c r="H22" s="6" t="s">
        <v>149</v>
      </c>
      <c r="I22" s="12" t="s">
        <v>37</v>
      </c>
      <c r="J22" s="87">
        <f t="shared" si="2"/>
        <v>107300</v>
      </c>
      <c r="K22" s="5">
        <v>44794</v>
      </c>
      <c r="L22" s="90">
        <f t="shared" si="1"/>
        <v>830</v>
      </c>
    </row>
    <row r="23" spans="1:12" ht="15.75" x14ac:dyDescent="0.25">
      <c r="A23" s="5">
        <v>44787</v>
      </c>
      <c r="B23" s="6" t="s">
        <v>38</v>
      </c>
      <c r="C23" s="71">
        <v>1.88</v>
      </c>
      <c r="D23" s="71" t="s">
        <v>569</v>
      </c>
      <c r="E23" s="76" t="s">
        <v>488</v>
      </c>
      <c r="F23" s="72">
        <f t="shared" ref="F23:F28" si="4">C23*D$67</f>
        <v>1880</v>
      </c>
      <c r="G23" s="72">
        <f t="shared" si="0"/>
        <v>880</v>
      </c>
      <c r="H23" s="6" t="s">
        <v>149</v>
      </c>
      <c r="I23" s="12" t="s">
        <v>37</v>
      </c>
      <c r="J23" s="87">
        <f t="shared" si="2"/>
        <v>106300</v>
      </c>
      <c r="K23" s="5">
        <v>44795</v>
      </c>
      <c r="L23" s="90">
        <f t="shared" si="1"/>
        <v>0</v>
      </c>
    </row>
    <row r="24" spans="1:12" ht="15.75" x14ac:dyDescent="0.25">
      <c r="A24" s="5">
        <v>44787</v>
      </c>
      <c r="B24" s="6" t="s">
        <v>39</v>
      </c>
      <c r="C24" s="71">
        <v>1.41</v>
      </c>
      <c r="D24" s="71" t="s">
        <v>569</v>
      </c>
      <c r="E24" s="76" t="s">
        <v>767</v>
      </c>
      <c r="F24" s="72">
        <f t="shared" si="4"/>
        <v>1410</v>
      </c>
      <c r="G24" s="72">
        <f t="shared" si="0"/>
        <v>410</v>
      </c>
      <c r="H24" s="6" t="s">
        <v>141</v>
      </c>
      <c r="I24" s="21" t="s">
        <v>13</v>
      </c>
      <c r="J24" s="87">
        <f t="shared" si="2"/>
        <v>107180</v>
      </c>
      <c r="K24" s="5">
        <v>44796</v>
      </c>
      <c r="L24" s="90">
        <f t="shared" si="1"/>
        <v>0</v>
      </c>
    </row>
    <row r="25" spans="1:12" ht="15.75" x14ac:dyDescent="0.25">
      <c r="A25" s="5">
        <v>44787</v>
      </c>
      <c r="B25" s="6" t="s">
        <v>42</v>
      </c>
      <c r="C25" s="71">
        <v>1.38</v>
      </c>
      <c r="D25" s="71" t="s">
        <v>569</v>
      </c>
      <c r="E25" s="76" t="s">
        <v>767</v>
      </c>
      <c r="F25" s="72">
        <f t="shared" si="4"/>
        <v>1380</v>
      </c>
      <c r="G25" s="72">
        <f t="shared" si="0"/>
        <v>380</v>
      </c>
      <c r="H25" s="6" t="s">
        <v>149</v>
      </c>
      <c r="I25" s="6" t="s">
        <v>37</v>
      </c>
      <c r="J25" s="87">
        <f t="shared" si="2"/>
        <v>107590</v>
      </c>
      <c r="K25" s="5">
        <v>44797</v>
      </c>
      <c r="L25" s="90">
        <f t="shared" si="1"/>
        <v>0</v>
      </c>
    </row>
    <row r="26" spans="1:12" ht="15.75" x14ac:dyDescent="0.25">
      <c r="A26" s="5">
        <v>44787</v>
      </c>
      <c r="B26" s="6" t="s">
        <v>42</v>
      </c>
      <c r="C26" s="71">
        <v>1.95</v>
      </c>
      <c r="D26" s="71" t="s">
        <v>569</v>
      </c>
      <c r="E26" s="76" t="s">
        <v>488</v>
      </c>
      <c r="F26" s="72">
        <f t="shared" si="4"/>
        <v>1950</v>
      </c>
      <c r="G26" s="72">
        <f t="shared" si="0"/>
        <v>950</v>
      </c>
      <c r="H26" s="6" t="s">
        <v>149</v>
      </c>
      <c r="I26" s="6" t="s">
        <v>37</v>
      </c>
      <c r="J26" s="87">
        <f t="shared" si="2"/>
        <v>107970</v>
      </c>
      <c r="K26" s="5">
        <v>44798</v>
      </c>
      <c r="L26" s="90">
        <f t="shared" si="1"/>
        <v>0</v>
      </c>
    </row>
    <row r="27" spans="1:12" ht="15.75" x14ac:dyDescent="0.25">
      <c r="A27" s="5">
        <v>44789</v>
      </c>
      <c r="B27" s="6" t="s">
        <v>45</v>
      </c>
      <c r="C27" s="71">
        <v>1.34</v>
      </c>
      <c r="D27" s="71" t="s">
        <v>569</v>
      </c>
      <c r="E27" s="76" t="s">
        <v>767</v>
      </c>
      <c r="F27" s="72">
        <f t="shared" si="4"/>
        <v>1340</v>
      </c>
      <c r="G27" s="72">
        <v>0</v>
      </c>
      <c r="H27" s="6" t="s">
        <v>151</v>
      </c>
      <c r="I27" s="6" t="s">
        <v>46</v>
      </c>
      <c r="J27" s="87">
        <f t="shared" si="2"/>
        <v>108920</v>
      </c>
      <c r="K27" s="5">
        <v>44799</v>
      </c>
      <c r="L27" s="90">
        <f t="shared" si="1"/>
        <v>830</v>
      </c>
    </row>
    <row r="28" spans="1:12" ht="15.75" x14ac:dyDescent="0.25">
      <c r="A28" s="5">
        <v>44789</v>
      </c>
      <c r="B28" s="6" t="s">
        <v>48</v>
      </c>
      <c r="C28" s="71">
        <v>1.65</v>
      </c>
      <c r="D28" s="71" t="s">
        <v>569</v>
      </c>
      <c r="E28" s="76" t="s">
        <v>765</v>
      </c>
      <c r="F28" s="72">
        <f t="shared" si="4"/>
        <v>1650</v>
      </c>
      <c r="G28" s="72">
        <f t="shared" si="0"/>
        <v>650</v>
      </c>
      <c r="H28" s="6" t="s">
        <v>152</v>
      </c>
      <c r="I28" s="6" t="s">
        <v>49</v>
      </c>
      <c r="J28" s="87">
        <f t="shared" si="2"/>
        <v>108920</v>
      </c>
      <c r="K28" s="5">
        <v>44800</v>
      </c>
      <c r="L28" s="90">
        <f t="shared" si="1"/>
        <v>0</v>
      </c>
    </row>
    <row r="29" spans="1:12" ht="15.75" x14ac:dyDescent="0.25">
      <c r="A29" s="5">
        <v>44790</v>
      </c>
      <c r="B29" s="6" t="s">
        <v>50</v>
      </c>
      <c r="C29" s="71">
        <v>1.3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140</v>
      </c>
      <c r="I29" s="6" t="s">
        <v>18</v>
      </c>
      <c r="J29" s="87">
        <f t="shared" si="2"/>
        <v>109570</v>
      </c>
      <c r="K29" s="5">
        <v>44801</v>
      </c>
      <c r="L29" s="90">
        <f t="shared" si="1"/>
        <v>4630</v>
      </c>
    </row>
    <row r="30" spans="1:12" ht="15.75" x14ac:dyDescent="0.25">
      <c r="A30" s="5">
        <v>44792</v>
      </c>
      <c r="B30" s="6" t="s">
        <v>51</v>
      </c>
      <c r="C30" s="71">
        <v>1.83</v>
      </c>
      <c r="D30" s="71" t="s">
        <v>569</v>
      </c>
      <c r="E30" s="76" t="s">
        <v>766</v>
      </c>
      <c r="F30" s="72">
        <f>C30*D$67</f>
        <v>1830</v>
      </c>
      <c r="G30" s="72">
        <f t="shared" si="0"/>
        <v>830</v>
      </c>
      <c r="H30" s="6" t="s">
        <v>140</v>
      </c>
      <c r="I30" s="6" t="s">
        <v>23</v>
      </c>
      <c r="J30" s="87">
        <f t="shared" si="2"/>
        <v>109570</v>
      </c>
      <c r="K30" s="5">
        <v>44802</v>
      </c>
      <c r="L30" s="90">
        <f t="shared" si="1"/>
        <v>0</v>
      </c>
    </row>
    <row r="31" spans="1:12" ht="15.75" x14ac:dyDescent="0.25">
      <c r="A31" s="5">
        <v>44793</v>
      </c>
      <c r="B31" s="6" t="s">
        <v>52</v>
      </c>
      <c r="C31" s="71">
        <v>1.3</v>
      </c>
      <c r="D31" s="71" t="s">
        <v>569</v>
      </c>
      <c r="E31" s="73" t="s">
        <v>767</v>
      </c>
      <c r="F31" s="72">
        <v>0</v>
      </c>
      <c r="G31" s="72">
        <v>0</v>
      </c>
      <c r="H31" s="6" t="s">
        <v>148</v>
      </c>
      <c r="I31" s="6" t="s">
        <v>14</v>
      </c>
      <c r="J31" s="87">
        <f t="shared" si="2"/>
        <v>110400</v>
      </c>
      <c r="K31" s="5">
        <v>44803</v>
      </c>
      <c r="L31" s="90">
        <f t="shared" si="1"/>
        <v>-1000</v>
      </c>
    </row>
    <row r="32" spans="1:12" ht="15.75" x14ac:dyDescent="0.25">
      <c r="A32" s="5">
        <v>44793</v>
      </c>
      <c r="B32" s="6" t="s">
        <v>53</v>
      </c>
      <c r="C32" s="71">
        <v>1.33</v>
      </c>
      <c r="D32" s="71" t="s">
        <v>569</v>
      </c>
      <c r="E32" s="76" t="s">
        <v>767</v>
      </c>
      <c r="F32" s="72">
        <f t="shared" ref="F32:F39" si="5">C32*D$67</f>
        <v>1330</v>
      </c>
      <c r="G32" s="72">
        <v>0</v>
      </c>
      <c r="H32" s="6" t="s">
        <v>145</v>
      </c>
      <c r="I32" s="6" t="s">
        <v>18</v>
      </c>
      <c r="J32" s="87">
        <f t="shared" si="2"/>
        <v>110400</v>
      </c>
      <c r="K32" s="5">
        <v>44804</v>
      </c>
      <c r="L32" s="90">
        <f t="shared" si="1"/>
        <v>1790</v>
      </c>
    </row>
    <row r="33" spans="1:10" ht="15.75" x14ac:dyDescent="0.25">
      <c r="A33" s="5">
        <v>44793</v>
      </c>
      <c r="B33" s="6" t="s">
        <v>54</v>
      </c>
      <c r="C33" s="71">
        <v>2.23</v>
      </c>
      <c r="D33" s="71" t="s">
        <v>569</v>
      </c>
      <c r="E33" s="76" t="s">
        <v>766</v>
      </c>
      <c r="F33" s="72">
        <f t="shared" si="5"/>
        <v>2230</v>
      </c>
      <c r="G33" s="72">
        <f t="shared" si="0"/>
        <v>1230</v>
      </c>
      <c r="H33" s="6" t="s">
        <v>148</v>
      </c>
      <c r="I33" s="6" t="s">
        <v>35</v>
      </c>
      <c r="J33" s="87">
        <f t="shared" si="2"/>
        <v>110400</v>
      </c>
    </row>
    <row r="34" spans="1:10" ht="15.75" x14ac:dyDescent="0.25">
      <c r="A34" s="5">
        <v>44793</v>
      </c>
      <c r="B34" s="6" t="s">
        <v>54</v>
      </c>
      <c r="C34" s="71">
        <v>1.77</v>
      </c>
      <c r="D34" s="71" t="s">
        <v>569</v>
      </c>
      <c r="E34" s="76" t="s">
        <v>488</v>
      </c>
      <c r="F34" s="72">
        <f t="shared" si="5"/>
        <v>1770</v>
      </c>
      <c r="G34" s="72">
        <f t="shared" ref="G34:G54" si="6">F34-D$67</f>
        <v>770</v>
      </c>
      <c r="H34" s="6" t="s">
        <v>148</v>
      </c>
      <c r="I34" s="6" t="s">
        <v>35</v>
      </c>
      <c r="J34" s="87">
        <f t="shared" si="2"/>
        <v>111630</v>
      </c>
    </row>
    <row r="35" spans="1:10" ht="15.75" x14ac:dyDescent="0.25">
      <c r="A35" s="5">
        <v>44793</v>
      </c>
      <c r="B35" s="6" t="s">
        <v>55</v>
      </c>
      <c r="C35" s="71">
        <v>1.83</v>
      </c>
      <c r="D35" s="71" t="s">
        <v>569</v>
      </c>
      <c r="E35" s="76" t="s">
        <v>765</v>
      </c>
      <c r="F35" s="72">
        <f t="shared" si="5"/>
        <v>1830</v>
      </c>
      <c r="G35" s="72">
        <f t="shared" si="6"/>
        <v>830</v>
      </c>
      <c r="H35" s="6" t="s">
        <v>153</v>
      </c>
      <c r="I35" s="6" t="s">
        <v>56</v>
      </c>
      <c r="J35" s="87">
        <f t="shared" si="2"/>
        <v>112400</v>
      </c>
    </row>
    <row r="36" spans="1:10" ht="15.75" x14ac:dyDescent="0.25">
      <c r="A36" s="5">
        <v>44793</v>
      </c>
      <c r="B36" s="6" t="s">
        <v>57</v>
      </c>
      <c r="C36" s="71">
        <v>1.41</v>
      </c>
      <c r="D36" s="71" t="s">
        <v>569</v>
      </c>
      <c r="E36" s="76" t="s">
        <v>809</v>
      </c>
      <c r="F36" s="72">
        <f t="shared" si="5"/>
        <v>1410</v>
      </c>
      <c r="G36" s="72">
        <f t="shared" si="6"/>
        <v>410</v>
      </c>
      <c r="H36" s="6" t="s">
        <v>154</v>
      </c>
      <c r="I36" s="6" t="s">
        <v>14</v>
      </c>
      <c r="J36" s="87">
        <f t="shared" si="2"/>
        <v>113230</v>
      </c>
    </row>
    <row r="37" spans="1:10" ht="15.75" x14ac:dyDescent="0.25">
      <c r="A37" s="5">
        <v>44793</v>
      </c>
      <c r="B37" s="8" t="s">
        <v>51</v>
      </c>
      <c r="C37" s="71">
        <v>1.83</v>
      </c>
      <c r="D37" s="71" t="s">
        <v>569</v>
      </c>
      <c r="E37" s="76" t="s">
        <v>766</v>
      </c>
      <c r="F37" s="72">
        <f t="shared" si="5"/>
        <v>1830</v>
      </c>
      <c r="G37" s="72">
        <f t="shared" si="6"/>
        <v>830</v>
      </c>
      <c r="H37" s="6" t="s">
        <v>140</v>
      </c>
      <c r="I37" s="6" t="s">
        <v>23</v>
      </c>
      <c r="J37" s="87">
        <f t="shared" si="2"/>
        <v>113640</v>
      </c>
    </row>
    <row r="38" spans="1:10" ht="15.75" x14ac:dyDescent="0.25">
      <c r="A38" s="5">
        <v>44793</v>
      </c>
      <c r="B38" s="6" t="s">
        <v>58</v>
      </c>
      <c r="C38" s="71">
        <v>1.33</v>
      </c>
      <c r="D38" s="71" t="s">
        <v>569</v>
      </c>
      <c r="E38" s="76" t="s">
        <v>767</v>
      </c>
      <c r="F38" s="72">
        <f t="shared" si="5"/>
        <v>1330</v>
      </c>
      <c r="G38" s="72">
        <v>0</v>
      </c>
      <c r="H38" s="6" t="s">
        <v>149</v>
      </c>
      <c r="I38" s="6" t="s">
        <v>14</v>
      </c>
      <c r="J38" s="87">
        <f t="shared" si="2"/>
        <v>114470</v>
      </c>
    </row>
    <row r="39" spans="1:10" ht="15.75" x14ac:dyDescent="0.25">
      <c r="A39" s="5">
        <v>44793</v>
      </c>
      <c r="B39" s="6" t="s">
        <v>58</v>
      </c>
      <c r="C39" s="71">
        <v>1.94</v>
      </c>
      <c r="D39" s="71" t="s">
        <v>569</v>
      </c>
      <c r="E39" s="76" t="s">
        <v>488</v>
      </c>
      <c r="F39" s="72">
        <f t="shared" si="5"/>
        <v>1940</v>
      </c>
      <c r="G39" s="72">
        <f t="shared" si="6"/>
        <v>940</v>
      </c>
      <c r="H39" s="6" t="s">
        <v>149</v>
      </c>
      <c r="I39" s="6" t="s">
        <v>14</v>
      </c>
      <c r="J39" s="87">
        <f t="shared" si="2"/>
        <v>114470</v>
      </c>
    </row>
    <row r="40" spans="1:10" ht="15.75" x14ac:dyDescent="0.25">
      <c r="A40" s="5">
        <v>44793</v>
      </c>
      <c r="B40" s="6" t="s">
        <v>59</v>
      </c>
      <c r="C40" s="71">
        <v>1.31</v>
      </c>
      <c r="D40" s="71" t="s">
        <v>569</v>
      </c>
      <c r="E40" s="73" t="s">
        <v>767</v>
      </c>
      <c r="F40" s="72">
        <v>0</v>
      </c>
      <c r="G40" s="72">
        <v>0</v>
      </c>
      <c r="H40" s="6" t="s">
        <v>148</v>
      </c>
      <c r="I40" s="6" t="s">
        <v>14</v>
      </c>
      <c r="J40" s="87">
        <f t="shared" si="2"/>
        <v>115410</v>
      </c>
    </row>
    <row r="41" spans="1:10" ht="15.75" x14ac:dyDescent="0.25">
      <c r="A41" s="5">
        <v>44793</v>
      </c>
      <c r="B41" s="6" t="s">
        <v>59</v>
      </c>
      <c r="C41" s="71">
        <v>2.0499999999999998</v>
      </c>
      <c r="D41" s="71" t="s">
        <v>569</v>
      </c>
      <c r="E41" s="76" t="s">
        <v>488</v>
      </c>
      <c r="F41" s="72">
        <f>C41*D$67</f>
        <v>2050</v>
      </c>
      <c r="G41" s="72">
        <f t="shared" si="6"/>
        <v>1050</v>
      </c>
      <c r="H41" s="6" t="s">
        <v>148</v>
      </c>
      <c r="I41" s="6" t="s">
        <v>14</v>
      </c>
      <c r="J41" s="87">
        <f t="shared" si="2"/>
        <v>115410</v>
      </c>
    </row>
    <row r="42" spans="1:10" ht="15.75" x14ac:dyDescent="0.25">
      <c r="A42" s="5">
        <v>44793</v>
      </c>
      <c r="B42" s="8" t="s">
        <v>61</v>
      </c>
      <c r="C42" s="71">
        <v>1.69</v>
      </c>
      <c r="D42" s="71" t="s">
        <v>569</v>
      </c>
      <c r="E42" s="73" t="s">
        <v>765</v>
      </c>
      <c r="F42" s="72">
        <v>0</v>
      </c>
      <c r="G42" s="72">
        <f t="shared" si="6"/>
        <v>-1000</v>
      </c>
      <c r="H42" s="6" t="s">
        <v>151</v>
      </c>
      <c r="I42" s="6" t="s">
        <v>15</v>
      </c>
      <c r="J42" s="87">
        <f t="shared" si="2"/>
        <v>116460</v>
      </c>
    </row>
    <row r="43" spans="1:10" ht="15.75" x14ac:dyDescent="0.25">
      <c r="A43" s="5">
        <v>44793</v>
      </c>
      <c r="B43" s="6" t="s">
        <v>65</v>
      </c>
      <c r="C43" s="71">
        <v>2.19</v>
      </c>
      <c r="D43" s="71" t="s">
        <v>569</v>
      </c>
      <c r="E43" s="76" t="s">
        <v>766</v>
      </c>
      <c r="F43" s="72">
        <f t="shared" ref="F43:F51" si="7">C43*D$67</f>
        <v>2190</v>
      </c>
      <c r="G43" s="72">
        <f t="shared" si="6"/>
        <v>1190</v>
      </c>
      <c r="H43" s="6" t="s">
        <v>142</v>
      </c>
      <c r="I43" s="6" t="s">
        <v>46</v>
      </c>
      <c r="J43" s="87">
        <f t="shared" si="2"/>
        <v>115460</v>
      </c>
    </row>
    <row r="44" spans="1:10" ht="15.75" x14ac:dyDescent="0.25">
      <c r="A44" s="5">
        <v>44794</v>
      </c>
      <c r="B44" s="6" t="s">
        <v>55</v>
      </c>
      <c r="C44" s="71">
        <v>1.83</v>
      </c>
      <c r="D44" s="71" t="s">
        <v>569</v>
      </c>
      <c r="E44" s="76" t="s">
        <v>765</v>
      </c>
      <c r="F44" s="72">
        <f t="shared" si="7"/>
        <v>1830</v>
      </c>
      <c r="G44" s="72">
        <f t="shared" si="6"/>
        <v>830</v>
      </c>
      <c r="H44" s="6" t="s">
        <v>153</v>
      </c>
      <c r="I44" s="6" t="s">
        <v>56</v>
      </c>
      <c r="J44" s="87">
        <f t="shared" si="2"/>
        <v>116650</v>
      </c>
    </row>
    <row r="45" spans="1:10" ht="15.75" x14ac:dyDescent="0.25">
      <c r="A45" s="5">
        <v>44799</v>
      </c>
      <c r="B45" s="6" t="s">
        <v>69</v>
      </c>
      <c r="C45" s="71">
        <v>1.83</v>
      </c>
      <c r="D45" s="71" t="s">
        <v>569</v>
      </c>
      <c r="E45" s="76" t="s">
        <v>766</v>
      </c>
      <c r="F45" s="72">
        <f t="shared" si="7"/>
        <v>1830</v>
      </c>
      <c r="G45" s="72">
        <f t="shared" si="6"/>
        <v>830</v>
      </c>
      <c r="H45" s="6" t="s">
        <v>148</v>
      </c>
      <c r="I45" s="6" t="s">
        <v>23</v>
      </c>
      <c r="J45" s="87">
        <f t="shared" si="2"/>
        <v>117480</v>
      </c>
    </row>
    <row r="46" spans="1:10" ht="15.75" x14ac:dyDescent="0.25">
      <c r="A46" s="5">
        <v>44801</v>
      </c>
      <c r="B46" s="6" t="s">
        <v>70</v>
      </c>
      <c r="C46" s="71">
        <v>2.2599999999999998</v>
      </c>
      <c r="D46" s="71" t="s">
        <v>569</v>
      </c>
      <c r="E46" s="76" t="s">
        <v>766</v>
      </c>
      <c r="F46" s="72">
        <f t="shared" si="7"/>
        <v>2260</v>
      </c>
      <c r="G46" s="72">
        <f t="shared" si="6"/>
        <v>1260</v>
      </c>
      <c r="H46" s="6" t="s">
        <v>140</v>
      </c>
      <c r="I46" s="6" t="s">
        <v>37</v>
      </c>
      <c r="J46" s="87">
        <f t="shared" si="2"/>
        <v>118310</v>
      </c>
    </row>
    <row r="47" spans="1:10" ht="15.75" x14ac:dyDescent="0.25">
      <c r="A47" s="5">
        <v>44801</v>
      </c>
      <c r="B47" s="6" t="s">
        <v>70</v>
      </c>
      <c r="C47" s="71">
        <v>1.75</v>
      </c>
      <c r="D47" s="71" t="s">
        <v>569</v>
      </c>
      <c r="E47" s="76" t="s">
        <v>488</v>
      </c>
      <c r="F47" s="72">
        <f t="shared" si="7"/>
        <v>1750</v>
      </c>
      <c r="G47" s="72">
        <f t="shared" si="6"/>
        <v>750</v>
      </c>
      <c r="H47" s="6" t="s">
        <v>140</v>
      </c>
      <c r="I47" s="6" t="s">
        <v>37</v>
      </c>
      <c r="J47" s="87">
        <f t="shared" si="2"/>
        <v>119570</v>
      </c>
    </row>
    <row r="48" spans="1:10" ht="15.75" x14ac:dyDescent="0.25">
      <c r="A48" s="5">
        <v>44801</v>
      </c>
      <c r="B48" s="6" t="s">
        <v>73</v>
      </c>
      <c r="C48" s="71">
        <v>1.65</v>
      </c>
      <c r="D48" s="71" t="s">
        <v>569</v>
      </c>
      <c r="E48" s="76" t="s">
        <v>765</v>
      </c>
      <c r="F48" s="72">
        <f t="shared" si="7"/>
        <v>1650</v>
      </c>
      <c r="G48" s="72">
        <f t="shared" si="6"/>
        <v>650</v>
      </c>
      <c r="H48" s="6" t="s">
        <v>145</v>
      </c>
      <c r="I48" s="6" t="s">
        <v>56</v>
      </c>
      <c r="J48" s="87">
        <f t="shared" si="2"/>
        <v>120320</v>
      </c>
    </row>
    <row r="49" spans="1:10" ht="15.75" x14ac:dyDescent="0.25">
      <c r="A49" s="5">
        <v>44801</v>
      </c>
      <c r="B49" s="6" t="s">
        <v>75</v>
      </c>
      <c r="C49" s="71">
        <v>2.17</v>
      </c>
      <c r="D49" s="71" t="s">
        <v>569</v>
      </c>
      <c r="E49" s="76" t="s">
        <v>766</v>
      </c>
      <c r="F49" s="72">
        <f t="shared" si="7"/>
        <v>2170</v>
      </c>
      <c r="G49" s="72">
        <f t="shared" si="6"/>
        <v>1170</v>
      </c>
      <c r="H49" s="6" t="s">
        <v>142</v>
      </c>
      <c r="I49" s="6" t="s">
        <v>37</v>
      </c>
      <c r="J49" s="87">
        <f t="shared" si="2"/>
        <v>120970</v>
      </c>
    </row>
    <row r="50" spans="1:10" ht="15.75" x14ac:dyDescent="0.25">
      <c r="A50" s="5">
        <v>44801</v>
      </c>
      <c r="B50" s="6" t="s">
        <v>75</v>
      </c>
      <c r="C50" s="71">
        <v>1.8</v>
      </c>
      <c r="D50" s="71" t="s">
        <v>569</v>
      </c>
      <c r="E50" s="76" t="s">
        <v>488</v>
      </c>
      <c r="F50" s="72">
        <f t="shared" si="7"/>
        <v>1800</v>
      </c>
      <c r="G50" s="72">
        <f t="shared" si="6"/>
        <v>800</v>
      </c>
      <c r="H50" s="6" t="s">
        <v>142</v>
      </c>
      <c r="I50" s="6" t="s">
        <v>37</v>
      </c>
      <c r="J50" s="87">
        <f t="shared" si="2"/>
        <v>122140</v>
      </c>
    </row>
    <row r="51" spans="1:10" ht="15.75" x14ac:dyDescent="0.25">
      <c r="A51" s="5">
        <v>44802</v>
      </c>
      <c r="B51" s="6" t="s">
        <v>76</v>
      </c>
      <c r="C51" s="71">
        <v>1.32</v>
      </c>
      <c r="D51" s="71" t="s">
        <v>569</v>
      </c>
      <c r="E51" s="76" t="s">
        <v>767</v>
      </c>
      <c r="F51" s="72">
        <f t="shared" si="7"/>
        <v>1320</v>
      </c>
      <c r="G51" s="72">
        <v>0</v>
      </c>
      <c r="H51" s="6" t="s">
        <v>154</v>
      </c>
      <c r="I51" s="6" t="s">
        <v>15</v>
      </c>
      <c r="J51" s="87">
        <f t="shared" si="2"/>
        <v>122940</v>
      </c>
    </row>
    <row r="52" spans="1:10" ht="15.75" x14ac:dyDescent="0.25">
      <c r="A52" s="5">
        <v>44803</v>
      </c>
      <c r="B52" s="6" t="s">
        <v>78</v>
      </c>
      <c r="C52" s="71">
        <v>2.15</v>
      </c>
      <c r="D52" s="71" t="s">
        <v>569</v>
      </c>
      <c r="E52" s="73" t="s">
        <v>766</v>
      </c>
      <c r="F52" s="72">
        <v>0</v>
      </c>
      <c r="G52" s="72">
        <f t="shared" si="6"/>
        <v>-1000</v>
      </c>
      <c r="H52" s="6" t="s">
        <v>145</v>
      </c>
      <c r="I52" s="6" t="s">
        <v>46</v>
      </c>
      <c r="J52" s="87">
        <f t="shared" si="2"/>
        <v>122940</v>
      </c>
    </row>
    <row r="53" spans="1:10" ht="15.75" x14ac:dyDescent="0.25">
      <c r="A53" s="5">
        <v>44804</v>
      </c>
      <c r="B53" s="6" t="s">
        <v>81</v>
      </c>
      <c r="C53" s="71">
        <v>1.9</v>
      </c>
      <c r="D53" s="71" t="s">
        <v>569</v>
      </c>
      <c r="E53" s="76" t="s">
        <v>765</v>
      </c>
      <c r="F53" s="72">
        <f>C53*D$67</f>
        <v>1900</v>
      </c>
      <c r="G53" s="72">
        <f t="shared" si="6"/>
        <v>900</v>
      </c>
      <c r="H53" s="6" t="s">
        <v>157</v>
      </c>
      <c r="I53" s="6" t="s">
        <v>13</v>
      </c>
      <c r="J53" s="87">
        <f t="shared" si="2"/>
        <v>121940</v>
      </c>
    </row>
    <row r="54" spans="1:10" ht="15.75" x14ac:dyDescent="0.25">
      <c r="A54" s="14">
        <v>44804</v>
      </c>
      <c r="B54" s="12" t="s">
        <v>82</v>
      </c>
      <c r="C54" s="71">
        <v>1.89</v>
      </c>
      <c r="D54" s="71" t="s">
        <v>569</v>
      </c>
      <c r="E54" s="76" t="s">
        <v>765</v>
      </c>
      <c r="F54" s="72">
        <f>C54*D$67</f>
        <v>1890</v>
      </c>
      <c r="G54" s="72">
        <f t="shared" si="6"/>
        <v>890</v>
      </c>
      <c r="H54" s="6" t="s">
        <v>158</v>
      </c>
      <c r="I54" s="6" t="s">
        <v>83</v>
      </c>
      <c r="J54" s="87">
        <f t="shared" si="2"/>
        <v>122840</v>
      </c>
    </row>
    <row r="55" spans="1:10" x14ac:dyDescent="0.25">
      <c r="A55" s="5"/>
      <c r="B55" s="6"/>
      <c r="D55" s="6"/>
      <c r="E55" s="69"/>
      <c r="F55" s="19"/>
      <c r="G55" s="19"/>
      <c r="H55" s="19"/>
      <c r="I55" s="6"/>
      <c r="J55" s="87">
        <f t="shared" si="2"/>
        <v>123730</v>
      </c>
    </row>
    <row r="56" spans="1:10" ht="15.75" x14ac:dyDescent="0.25">
      <c r="A56" s="6"/>
      <c r="B56" s="6" t="s">
        <v>166</v>
      </c>
      <c r="C56" s="33"/>
      <c r="D56" s="15">
        <f>COUNT(C2:C54)</f>
        <v>53</v>
      </c>
      <c r="E56" s="51"/>
      <c r="F56" s="34"/>
      <c r="G56" s="12"/>
      <c r="H56" s="12"/>
    </row>
    <row r="57" spans="1:10" x14ac:dyDescent="0.25">
      <c r="A57" s="6"/>
      <c r="B57" s="6" t="s">
        <v>167</v>
      </c>
      <c r="C57" s="6"/>
      <c r="D57" s="16">
        <f>COUNTIF(G2:G53,"&lt;0")</f>
        <v>7</v>
      </c>
      <c r="E57" s="52"/>
      <c r="F57" s="36"/>
      <c r="G57" s="37"/>
      <c r="H57" s="37"/>
    </row>
    <row r="58" spans="1:10" x14ac:dyDescent="0.25">
      <c r="A58" s="6"/>
      <c r="B58" s="6" t="s">
        <v>168</v>
      </c>
      <c r="C58" s="6"/>
      <c r="D58" s="17">
        <f>D56-D57</f>
        <v>46</v>
      </c>
      <c r="E58" s="52"/>
      <c r="F58" s="36"/>
      <c r="G58" s="37"/>
      <c r="H58" s="37"/>
    </row>
    <row r="59" spans="1:10" x14ac:dyDescent="0.25">
      <c r="A59" s="6"/>
      <c r="B59" s="6" t="s">
        <v>169</v>
      </c>
      <c r="C59" s="6"/>
      <c r="D59" s="6">
        <f>D58/D56*100</f>
        <v>86.79245283018868</v>
      </c>
      <c r="E59" s="52"/>
      <c r="F59" s="36"/>
      <c r="G59" s="37"/>
      <c r="H59" s="37"/>
    </row>
    <row r="60" spans="1:10" x14ac:dyDescent="0.25">
      <c r="A60" s="6"/>
      <c r="B60" s="6" t="s">
        <v>170</v>
      </c>
      <c r="C60" s="6"/>
      <c r="D60" s="6">
        <f>1/D61*100</f>
        <v>57.340690252082652</v>
      </c>
      <c r="E60" s="52"/>
      <c r="F60" s="36"/>
      <c r="G60" s="37"/>
      <c r="H60" s="37"/>
    </row>
    <row r="61" spans="1:10" x14ac:dyDescent="0.25">
      <c r="A61" s="6"/>
      <c r="B61" s="6" t="s">
        <v>171</v>
      </c>
      <c r="C61" s="6"/>
      <c r="D61" s="6">
        <f>SUM(C2:C54)/D56</f>
        <v>1.7439622641509436</v>
      </c>
      <c r="E61" s="52"/>
      <c r="F61" s="36"/>
      <c r="G61" s="37"/>
      <c r="H61" s="37"/>
    </row>
    <row r="62" spans="1:10" x14ac:dyDescent="0.25">
      <c r="A62" s="6"/>
      <c r="B62" s="6" t="s">
        <v>172</v>
      </c>
      <c r="C62" s="6"/>
      <c r="D62" s="17">
        <f>D59-D60</f>
        <v>29.451762578106027</v>
      </c>
      <c r="E62" s="52"/>
      <c r="F62" s="36"/>
      <c r="G62" s="37"/>
      <c r="H62" s="37"/>
    </row>
    <row r="63" spans="1:10" x14ac:dyDescent="0.25">
      <c r="A63" s="6"/>
      <c r="B63" s="6" t="s">
        <v>173</v>
      </c>
      <c r="C63" s="6"/>
      <c r="D63" s="17">
        <f>D62/1</f>
        <v>29.451762578106027</v>
      </c>
      <c r="E63" s="52"/>
      <c r="F63" s="36"/>
      <c r="G63" s="37"/>
      <c r="H63" s="37"/>
    </row>
    <row r="64" spans="1:10" ht="18.75" x14ac:dyDescent="0.3">
      <c r="A64" s="6"/>
      <c r="B64" s="38" t="s">
        <v>485</v>
      </c>
      <c r="C64" s="6"/>
      <c r="D64" s="39">
        <v>100000</v>
      </c>
      <c r="E64" s="52"/>
      <c r="F64" s="36"/>
      <c r="G64" s="37"/>
      <c r="H64" s="37"/>
    </row>
    <row r="65" spans="1:8" ht="18.75" x14ac:dyDescent="0.3">
      <c r="A65" s="6"/>
      <c r="B65" s="6" t="s">
        <v>486</v>
      </c>
      <c r="C65" s="6"/>
      <c r="D65" s="18">
        <v>100000</v>
      </c>
      <c r="E65" s="52"/>
      <c r="F65" s="36"/>
      <c r="G65" s="37"/>
      <c r="H65" s="37"/>
    </row>
    <row r="66" spans="1:8" x14ac:dyDescent="0.25">
      <c r="A66" s="6"/>
      <c r="B66" s="6" t="s">
        <v>175</v>
      </c>
      <c r="C66" s="6"/>
      <c r="D66" s="19">
        <f>D65/100</f>
        <v>1000</v>
      </c>
      <c r="E66" s="52"/>
      <c r="F66" s="36"/>
      <c r="G66" s="37"/>
      <c r="H66" s="37"/>
    </row>
    <row r="67" spans="1:8" x14ac:dyDescent="0.25">
      <c r="A67" s="6"/>
      <c r="B67" s="40" t="s">
        <v>764</v>
      </c>
      <c r="C67" s="6"/>
      <c r="D67" s="41">
        <f>D66*1</f>
        <v>1000</v>
      </c>
      <c r="E67" s="52"/>
      <c r="F67" s="36"/>
      <c r="G67" s="37"/>
      <c r="H67" s="37"/>
    </row>
    <row r="68" spans="1:8" x14ac:dyDescent="0.25">
      <c r="A68" s="6"/>
      <c r="B68" s="6" t="s">
        <v>176</v>
      </c>
      <c r="C68" s="6"/>
      <c r="D68" s="13">
        <f>SUM(G2:G54)</f>
        <v>23730</v>
      </c>
      <c r="E68" s="52"/>
      <c r="F68" s="36"/>
      <c r="G68" s="37"/>
      <c r="H68" s="37"/>
    </row>
    <row r="69" spans="1:8" x14ac:dyDescent="0.25">
      <c r="A69" s="6"/>
      <c r="B69" s="42" t="s">
        <v>177</v>
      </c>
      <c r="C69" s="6"/>
      <c r="D69" s="12">
        <f>D68/D64*100</f>
        <v>23.73</v>
      </c>
      <c r="E69" s="52"/>
      <c r="F69" s="36"/>
      <c r="G69" s="37"/>
      <c r="H69" s="37"/>
    </row>
    <row r="70" spans="1:8" x14ac:dyDescent="0.25">
      <c r="E70" s="53"/>
    </row>
  </sheetData>
  <conditionalFormatting sqref="E57:E69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conditionalFormatting sqref="G55:H55 G2:G54"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opLeftCell="C445" workbookViewId="0">
      <selection activeCell="J457" sqref="J457"/>
    </sheetView>
  </sheetViews>
  <sheetFormatPr defaultRowHeight="15" x14ac:dyDescent="0.25"/>
  <cols>
    <col min="1" max="1" width="12.140625" bestFit="1" customWidth="1"/>
    <col min="2" max="2" width="33.5703125" bestFit="1" customWidth="1"/>
    <col min="4" max="4" width="18" bestFit="1" customWidth="1"/>
    <col min="6" max="6" width="10.28515625" bestFit="1" customWidth="1"/>
    <col min="7" max="7" width="11" bestFit="1" customWidth="1"/>
    <col min="8" max="8" width="8.140625" bestFit="1" customWidth="1"/>
    <col min="9" max="9" width="35.140625" bestFit="1" customWidth="1"/>
    <col min="10" max="10" width="34.28515625" bestFit="1" customWidth="1"/>
    <col min="11" max="11" width="13.7109375" bestFit="1" customWidth="1"/>
    <col min="12" max="12" width="8.42578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>F2-D$418</f>
        <v>-1200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ref="G3:G66" si="0">F3-D$418</f>
        <v>-1200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65" si="1">C4*D$418</f>
        <v>2400</v>
      </c>
      <c r="G4" s="50">
        <f t="shared" si="0"/>
        <v>1200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2232</v>
      </c>
      <c r="G5" s="50">
        <f t="shared" si="0"/>
        <v>1032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2184</v>
      </c>
      <c r="G6" s="50">
        <f t="shared" si="0"/>
        <v>984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2292</v>
      </c>
      <c r="G7" s="50">
        <f t="shared" si="0"/>
        <v>1092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2376</v>
      </c>
      <c r="G8" s="50">
        <f t="shared" si="0"/>
        <v>1176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2040</v>
      </c>
      <c r="G9" s="50">
        <f t="shared" si="0"/>
        <v>840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2448</v>
      </c>
      <c r="G10" s="50">
        <f t="shared" si="0"/>
        <v>1248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2292</v>
      </c>
      <c r="G11" s="50">
        <f t="shared" si="0"/>
        <v>1092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-1200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 t="shared" si="1"/>
        <v>2292</v>
      </c>
      <c r="G13" s="50">
        <f t="shared" si="0"/>
        <v>1092</v>
      </c>
      <c r="H13" s="48" t="s">
        <v>149</v>
      </c>
      <c r="I13" s="48" t="s">
        <v>165</v>
      </c>
    </row>
    <row r="14" spans="1:9" x14ac:dyDescent="0.25">
      <c r="A14" s="47">
        <v>44621</v>
      </c>
      <c r="B14" s="48" t="s">
        <v>291</v>
      </c>
      <c r="C14" s="49">
        <v>2.06</v>
      </c>
      <c r="D14" s="48" t="s">
        <v>569</v>
      </c>
      <c r="E14" s="45" t="s">
        <v>488</v>
      </c>
      <c r="F14" s="50">
        <f t="shared" si="1"/>
        <v>2472</v>
      </c>
      <c r="G14" s="50">
        <f t="shared" si="0"/>
        <v>1272</v>
      </c>
      <c r="H14" s="48" t="s">
        <v>151</v>
      </c>
      <c r="I14" s="48" t="s">
        <v>34</v>
      </c>
    </row>
    <row r="15" spans="1:9" x14ac:dyDescent="0.25">
      <c r="A15" s="47">
        <v>44622</v>
      </c>
      <c r="B15" s="48" t="s">
        <v>293</v>
      </c>
      <c r="C15" s="48">
        <v>1.91</v>
      </c>
      <c r="D15" s="48" t="s">
        <v>569</v>
      </c>
      <c r="E15" s="45" t="s">
        <v>488</v>
      </c>
      <c r="F15" s="50">
        <f t="shared" si="1"/>
        <v>2292</v>
      </c>
      <c r="G15" s="50">
        <f t="shared" si="0"/>
        <v>1092</v>
      </c>
      <c r="H15" s="48" t="s">
        <v>140</v>
      </c>
      <c r="I15" s="48" t="s">
        <v>165</v>
      </c>
    </row>
    <row r="16" spans="1:9" x14ac:dyDescent="0.25">
      <c r="A16" s="47">
        <v>44625</v>
      </c>
      <c r="B16" s="48" t="s">
        <v>300</v>
      </c>
      <c r="C16" s="48">
        <v>1.86</v>
      </c>
      <c r="D16" s="48" t="s">
        <v>569</v>
      </c>
      <c r="E16" s="46" t="s">
        <v>488</v>
      </c>
      <c r="F16" s="50">
        <v>0</v>
      </c>
      <c r="G16" s="50">
        <f t="shared" si="0"/>
        <v>-1200</v>
      </c>
      <c r="H16" s="48" t="s">
        <v>145</v>
      </c>
      <c r="I16" s="48" t="s">
        <v>94</v>
      </c>
    </row>
    <row r="17" spans="1:9" x14ac:dyDescent="0.25">
      <c r="A17" s="47">
        <v>44625</v>
      </c>
      <c r="B17" s="48" t="s">
        <v>306</v>
      </c>
      <c r="C17" s="48">
        <v>1.65</v>
      </c>
      <c r="D17" s="48" t="s">
        <v>569</v>
      </c>
      <c r="E17" s="45" t="s">
        <v>488</v>
      </c>
      <c r="F17" s="50">
        <f t="shared" si="1"/>
        <v>1980</v>
      </c>
      <c r="G17" s="50">
        <f t="shared" si="0"/>
        <v>780</v>
      </c>
      <c r="H17" s="48" t="s">
        <v>148</v>
      </c>
      <c r="I17" s="48" t="s">
        <v>34</v>
      </c>
    </row>
    <row r="18" spans="1:9" x14ac:dyDescent="0.25">
      <c r="A18" s="47">
        <v>44626</v>
      </c>
      <c r="B18" s="48" t="s">
        <v>309</v>
      </c>
      <c r="C18" s="48">
        <v>1.93</v>
      </c>
      <c r="D18" s="48" t="s">
        <v>569</v>
      </c>
      <c r="E18" s="46" t="s">
        <v>488</v>
      </c>
      <c r="F18" s="50">
        <v>0</v>
      </c>
      <c r="G18" s="50">
        <f t="shared" si="0"/>
        <v>-1200</v>
      </c>
      <c r="H18" s="48" t="s">
        <v>481</v>
      </c>
      <c r="I18" s="48" t="s">
        <v>72</v>
      </c>
    </row>
    <row r="19" spans="1:9" x14ac:dyDescent="0.25">
      <c r="A19" s="47">
        <v>44628</v>
      </c>
      <c r="B19" s="48" t="s">
        <v>313</v>
      </c>
      <c r="C19" s="48">
        <v>1.85</v>
      </c>
      <c r="D19" s="48" t="s">
        <v>569</v>
      </c>
      <c r="E19" s="45" t="s">
        <v>488</v>
      </c>
      <c r="F19" s="50">
        <f t="shared" si="1"/>
        <v>2220</v>
      </c>
      <c r="G19" s="50">
        <f t="shared" si="0"/>
        <v>1020</v>
      </c>
      <c r="H19" s="48" t="s">
        <v>151</v>
      </c>
      <c r="I19" s="48" t="s">
        <v>34</v>
      </c>
    </row>
    <row r="20" spans="1:9" x14ac:dyDescent="0.25">
      <c r="A20" s="47">
        <v>44632</v>
      </c>
      <c r="B20" s="48" t="s">
        <v>320</v>
      </c>
      <c r="C20" s="48">
        <v>1.93</v>
      </c>
      <c r="D20" s="48" t="s">
        <v>569</v>
      </c>
      <c r="E20" s="46" t="s">
        <v>488</v>
      </c>
      <c r="F20" s="50">
        <v>0</v>
      </c>
      <c r="G20" s="50">
        <f t="shared" si="0"/>
        <v>-1200</v>
      </c>
      <c r="H20" s="48" t="s">
        <v>155</v>
      </c>
      <c r="I20" s="48" t="s">
        <v>165</v>
      </c>
    </row>
    <row r="21" spans="1:9" x14ac:dyDescent="0.25">
      <c r="A21" s="47">
        <v>44635</v>
      </c>
      <c r="B21" s="48" t="s">
        <v>329</v>
      </c>
      <c r="C21" s="48">
        <v>1.91</v>
      </c>
      <c r="D21" s="48" t="s">
        <v>569</v>
      </c>
      <c r="E21" s="45" t="s">
        <v>488</v>
      </c>
      <c r="F21" s="50">
        <f t="shared" si="1"/>
        <v>2292</v>
      </c>
      <c r="G21" s="50">
        <f t="shared" si="0"/>
        <v>1092</v>
      </c>
      <c r="H21" s="48" t="s">
        <v>148</v>
      </c>
      <c r="I21" s="48" t="s">
        <v>34</v>
      </c>
    </row>
    <row r="22" spans="1:9" x14ac:dyDescent="0.25">
      <c r="A22" s="47">
        <v>44635</v>
      </c>
      <c r="B22" s="48" t="s">
        <v>328</v>
      </c>
      <c r="C22" s="48">
        <v>1.65</v>
      </c>
      <c r="D22" s="48" t="s">
        <v>569</v>
      </c>
      <c r="E22" s="45" t="s">
        <v>488</v>
      </c>
      <c r="F22" s="50">
        <f t="shared" si="1"/>
        <v>1980</v>
      </c>
      <c r="G22" s="50">
        <f t="shared" si="0"/>
        <v>780</v>
      </c>
      <c r="H22" s="48" t="s">
        <v>159</v>
      </c>
      <c r="I22" s="48" t="s">
        <v>34</v>
      </c>
    </row>
    <row r="23" spans="1:9" x14ac:dyDescent="0.25">
      <c r="A23" s="47">
        <v>44639</v>
      </c>
      <c r="B23" s="48" t="s">
        <v>337</v>
      </c>
      <c r="C23" s="48">
        <v>1.98</v>
      </c>
      <c r="D23" s="48" t="s">
        <v>569</v>
      </c>
      <c r="E23" s="45" t="s">
        <v>488</v>
      </c>
      <c r="F23" s="50">
        <f t="shared" si="1"/>
        <v>2376</v>
      </c>
      <c r="G23" s="50">
        <f t="shared" si="0"/>
        <v>1176</v>
      </c>
      <c r="H23" s="48" t="s">
        <v>140</v>
      </c>
      <c r="I23" s="48" t="s">
        <v>34</v>
      </c>
    </row>
    <row r="24" spans="1:9" x14ac:dyDescent="0.25">
      <c r="A24" s="47">
        <v>44639</v>
      </c>
      <c r="B24" s="48" t="s">
        <v>339</v>
      </c>
      <c r="C24" s="48">
        <v>1.94</v>
      </c>
      <c r="D24" s="48" t="s">
        <v>569</v>
      </c>
      <c r="E24" s="46" t="s">
        <v>488</v>
      </c>
      <c r="F24" s="50">
        <v>0</v>
      </c>
      <c r="G24" s="50">
        <f t="shared" si="0"/>
        <v>-1200</v>
      </c>
      <c r="H24" s="48" t="s">
        <v>146</v>
      </c>
      <c r="I24" s="48" t="s">
        <v>34</v>
      </c>
    </row>
    <row r="25" spans="1:9" x14ac:dyDescent="0.25">
      <c r="A25" s="47">
        <v>44639</v>
      </c>
      <c r="B25" s="48" t="s">
        <v>340</v>
      </c>
      <c r="C25" s="48">
        <v>2</v>
      </c>
      <c r="D25" s="48" t="s">
        <v>569</v>
      </c>
      <c r="E25" s="45" t="s">
        <v>488</v>
      </c>
      <c r="F25" s="50">
        <f t="shared" si="1"/>
        <v>2400</v>
      </c>
      <c r="G25" s="50">
        <f t="shared" si="0"/>
        <v>1200</v>
      </c>
      <c r="H25" s="48" t="s">
        <v>140</v>
      </c>
      <c r="I25" s="48" t="s">
        <v>34</v>
      </c>
    </row>
    <row r="26" spans="1:9" x14ac:dyDescent="0.25">
      <c r="A26" s="47">
        <v>44640</v>
      </c>
      <c r="B26" s="48" t="s">
        <v>341</v>
      </c>
      <c r="C26" s="48">
        <v>2.02</v>
      </c>
      <c r="D26" s="48" t="s">
        <v>569</v>
      </c>
      <c r="E26" s="45" t="s">
        <v>488</v>
      </c>
      <c r="F26" s="50">
        <f t="shared" si="1"/>
        <v>2424</v>
      </c>
      <c r="G26" s="50">
        <f t="shared" si="0"/>
        <v>1224</v>
      </c>
      <c r="H26" s="48" t="s">
        <v>140</v>
      </c>
      <c r="I26" s="48" t="s">
        <v>72</v>
      </c>
    </row>
    <row r="27" spans="1:9" x14ac:dyDescent="0.25">
      <c r="A27" s="47">
        <v>44640</v>
      </c>
      <c r="B27" s="48" t="s">
        <v>344</v>
      </c>
      <c r="C27" s="48">
        <v>1.96</v>
      </c>
      <c r="D27" s="48" t="s">
        <v>569</v>
      </c>
      <c r="E27" s="45" t="s">
        <v>488</v>
      </c>
      <c r="F27" s="50">
        <f t="shared" si="1"/>
        <v>2352</v>
      </c>
      <c r="G27" s="50">
        <f t="shared" si="0"/>
        <v>1152</v>
      </c>
      <c r="H27" s="48" t="s">
        <v>139</v>
      </c>
      <c r="I27" s="48" t="s">
        <v>165</v>
      </c>
    </row>
    <row r="28" spans="1:9" x14ac:dyDescent="0.25">
      <c r="A28" s="47">
        <v>44646</v>
      </c>
      <c r="B28" s="48" t="s">
        <v>351</v>
      </c>
      <c r="C28" s="48">
        <v>1.83</v>
      </c>
      <c r="D28" s="48" t="s">
        <v>569</v>
      </c>
      <c r="E28" s="54" t="s">
        <v>488</v>
      </c>
      <c r="F28" s="50">
        <f t="shared" si="1"/>
        <v>2196</v>
      </c>
      <c r="G28" s="50">
        <f t="shared" si="0"/>
        <v>996</v>
      </c>
      <c r="H28" s="48" t="s">
        <v>148</v>
      </c>
      <c r="I28" s="48" t="s">
        <v>34</v>
      </c>
    </row>
    <row r="29" spans="1:9" x14ac:dyDescent="0.25">
      <c r="A29" s="47">
        <v>44650</v>
      </c>
      <c r="B29" s="48" t="s">
        <v>356</v>
      </c>
      <c r="C29" s="48">
        <v>1.56</v>
      </c>
      <c r="D29" s="48" t="s">
        <v>569</v>
      </c>
      <c r="E29" s="54" t="s">
        <v>488</v>
      </c>
      <c r="F29" s="50">
        <f t="shared" si="1"/>
        <v>1872</v>
      </c>
      <c r="G29" s="50">
        <f t="shared" si="0"/>
        <v>672</v>
      </c>
      <c r="H29" s="48" t="s">
        <v>140</v>
      </c>
      <c r="I29" s="48" t="s">
        <v>14</v>
      </c>
    </row>
    <row r="30" spans="1:9" ht="15.75" x14ac:dyDescent="0.25">
      <c r="A30" s="70">
        <v>44653</v>
      </c>
      <c r="B30" s="71" t="s">
        <v>360</v>
      </c>
      <c r="C30" s="71">
        <v>1.98</v>
      </c>
      <c r="D30" s="71" t="s">
        <v>569</v>
      </c>
      <c r="E30" s="73" t="s">
        <v>488</v>
      </c>
      <c r="F30" s="50">
        <v>0</v>
      </c>
      <c r="G30" s="50">
        <f t="shared" si="0"/>
        <v>-1200</v>
      </c>
      <c r="H30" s="71" t="s">
        <v>155</v>
      </c>
      <c r="I30" s="71" t="s">
        <v>34</v>
      </c>
    </row>
    <row r="31" spans="1:9" ht="15.75" x14ac:dyDescent="0.25">
      <c r="A31" s="70">
        <v>44653</v>
      </c>
      <c r="B31" s="71" t="s">
        <v>365</v>
      </c>
      <c r="C31" s="71">
        <v>1.81</v>
      </c>
      <c r="D31" s="71" t="s">
        <v>569</v>
      </c>
      <c r="E31" s="73" t="s">
        <v>488</v>
      </c>
      <c r="F31" s="50">
        <v>0</v>
      </c>
      <c r="G31" s="50">
        <f t="shared" si="0"/>
        <v>-1200</v>
      </c>
      <c r="H31" s="71" t="s">
        <v>145</v>
      </c>
      <c r="I31" s="71" t="s">
        <v>94</v>
      </c>
    </row>
    <row r="32" spans="1:9" ht="15.75" x14ac:dyDescent="0.25">
      <c r="A32" s="70">
        <v>44654</v>
      </c>
      <c r="B32" s="71" t="s">
        <v>371</v>
      </c>
      <c r="C32" s="71">
        <v>1.88</v>
      </c>
      <c r="D32" s="71" t="s">
        <v>569</v>
      </c>
      <c r="E32" s="76" t="s">
        <v>488</v>
      </c>
      <c r="F32" s="50">
        <f t="shared" si="1"/>
        <v>2256</v>
      </c>
      <c r="G32" s="50">
        <f t="shared" si="0"/>
        <v>1056</v>
      </c>
      <c r="H32" s="71" t="s">
        <v>148</v>
      </c>
      <c r="I32" s="71" t="s">
        <v>14</v>
      </c>
    </row>
    <row r="33" spans="1:9" ht="15.75" x14ac:dyDescent="0.25">
      <c r="A33" s="70">
        <v>44655</v>
      </c>
      <c r="B33" s="71" t="s">
        <v>373</v>
      </c>
      <c r="C33" s="71">
        <v>1.91</v>
      </c>
      <c r="D33" s="71" t="s">
        <v>569</v>
      </c>
      <c r="E33" s="76" t="s">
        <v>488</v>
      </c>
      <c r="F33" s="50">
        <f t="shared" si="1"/>
        <v>2292</v>
      </c>
      <c r="G33" s="50">
        <f t="shared" si="0"/>
        <v>1092</v>
      </c>
      <c r="H33" s="71" t="s">
        <v>149</v>
      </c>
      <c r="I33" s="71" t="s">
        <v>94</v>
      </c>
    </row>
    <row r="34" spans="1:9" ht="15.75" x14ac:dyDescent="0.25">
      <c r="A34" s="70">
        <v>44660</v>
      </c>
      <c r="B34" s="71" t="s">
        <v>384</v>
      </c>
      <c r="C34" s="71">
        <v>1.89</v>
      </c>
      <c r="D34" s="71" t="s">
        <v>569</v>
      </c>
      <c r="E34" s="76" t="s">
        <v>488</v>
      </c>
      <c r="F34" s="50">
        <f t="shared" si="1"/>
        <v>2268</v>
      </c>
      <c r="G34" s="50">
        <f t="shared" si="0"/>
        <v>1068</v>
      </c>
      <c r="H34" s="71" t="s">
        <v>142</v>
      </c>
      <c r="I34" s="71" t="s">
        <v>34</v>
      </c>
    </row>
    <row r="35" spans="1:9" ht="15.75" x14ac:dyDescent="0.25">
      <c r="A35" s="70">
        <v>44660</v>
      </c>
      <c r="B35" s="71" t="s">
        <v>385</v>
      </c>
      <c r="C35" s="71">
        <v>1.68</v>
      </c>
      <c r="D35" s="71" t="s">
        <v>569</v>
      </c>
      <c r="E35" s="76" t="s">
        <v>488</v>
      </c>
      <c r="F35" s="50">
        <f t="shared" si="1"/>
        <v>2016</v>
      </c>
      <c r="G35" s="50">
        <f t="shared" si="0"/>
        <v>816</v>
      </c>
      <c r="H35" s="71" t="s">
        <v>148</v>
      </c>
      <c r="I35" s="71" t="s">
        <v>14</v>
      </c>
    </row>
    <row r="36" spans="1:9" ht="15.75" x14ac:dyDescent="0.25">
      <c r="A36" s="70">
        <v>44661</v>
      </c>
      <c r="B36" s="71" t="s">
        <v>391</v>
      </c>
      <c r="C36" s="71">
        <v>1.8</v>
      </c>
      <c r="D36" s="71" t="s">
        <v>569</v>
      </c>
      <c r="E36" s="76" t="s">
        <v>488</v>
      </c>
      <c r="F36" s="50">
        <f t="shared" si="1"/>
        <v>2160</v>
      </c>
      <c r="G36" s="50">
        <f t="shared" si="0"/>
        <v>960</v>
      </c>
      <c r="H36" s="71" t="s">
        <v>140</v>
      </c>
      <c r="I36" s="71" t="s">
        <v>35</v>
      </c>
    </row>
    <row r="37" spans="1:9" ht="15.75" x14ac:dyDescent="0.25">
      <c r="A37" s="70">
        <v>44662</v>
      </c>
      <c r="B37" s="71" t="s">
        <v>394</v>
      </c>
      <c r="C37" s="71">
        <v>1.94</v>
      </c>
      <c r="D37" s="71" t="s">
        <v>569</v>
      </c>
      <c r="E37" s="76" t="s">
        <v>488</v>
      </c>
      <c r="F37" s="50">
        <f t="shared" si="1"/>
        <v>2328</v>
      </c>
      <c r="G37" s="50">
        <f t="shared" si="0"/>
        <v>1128</v>
      </c>
      <c r="H37" s="71" t="s">
        <v>148</v>
      </c>
      <c r="I37" s="71" t="s">
        <v>165</v>
      </c>
    </row>
    <row r="38" spans="1:9" ht="15.75" x14ac:dyDescent="0.25">
      <c r="A38" s="70">
        <v>44666</v>
      </c>
      <c r="B38" s="71" t="s">
        <v>403</v>
      </c>
      <c r="C38" s="71">
        <v>1.84</v>
      </c>
      <c r="D38" s="71" t="s">
        <v>569</v>
      </c>
      <c r="E38" s="73" t="s">
        <v>488</v>
      </c>
      <c r="F38" s="50">
        <v>0</v>
      </c>
      <c r="G38" s="50">
        <f t="shared" si="0"/>
        <v>-1200</v>
      </c>
      <c r="H38" s="71" t="s">
        <v>141</v>
      </c>
      <c r="I38" s="71" t="s">
        <v>34</v>
      </c>
    </row>
    <row r="39" spans="1:9" ht="15.75" x14ac:dyDescent="0.25">
      <c r="A39" s="70">
        <v>44667</v>
      </c>
      <c r="B39" s="71" t="s">
        <v>413</v>
      </c>
      <c r="C39" s="71">
        <v>1.73</v>
      </c>
      <c r="D39" s="71" t="s">
        <v>569</v>
      </c>
      <c r="E39" s="76" t="s">
        <v>488</v>
      </c>
      <c r="F39" s="50">
        <f t="shared" si="1"/>
        <v>2076</v>
      </c>
      <c r="G39" s="50">
        <f t="shared" si="0"/>
        <v>876</v>
      </c>
      <c r="H39" s="71" t="s">
        <v>148</v>
      </c>
      <c r="I39" s="71" t="s">
        <v>34</v>
      </c>
    </row>
    <row r="40" spans="1:9" ht="15.75" x14ac:dyDescent="0.25">
      <c r="A40" s="70">
        <v>44667</v>
      </c>
      <c r="B40" s="71" t="s">
        <v>415</v>
      </c>
      <c r="C40" s="71">
        <v>1.94</v>
      </c>
      <c r="D40" s="71" t="s">
        <v>569</v>
      </c>
      <c r="E40" s="76" t="s">
        <v>488</v>
      </c>
      <c r="F40" s="50">
        <f t="shared" si="1"/>
        <v>2328</v>
      </c>
      <c r="G40" s="50">
        <f t="shared" si="0"/>
        <v>1128</v>
      </c>
      <c r="H40" s="71" t="s">
        <v>142</v>
      </c>
      <c r="I40" s="71" t="s">
        <v>94</v>
      </c>
    </row>
    <row r="41" spans="1:9" ht="15.75" x14ac:dyDescent="0.25">
      <c r="A41" s="70">
        <v>44669</v>
      </c>
      <c r="B41" s="71" t="s">
        <v>428</v>
      </c>
      <c r="C41" s="71">
        <v>1.89</v>
      </c>
      <c r="D41" s="71" t="s">
        <v>569</v>
      </c>
      <c r="E41" s="75" t="s">
        <v>488</v>
      </c>
      <c r="F41" s="50">
        <f t="shared" si="1"/>
        <v>2268</v>
      </c>
      <c r="G41" s="50">
        <f t="shared" si="0"/>
        <v>1068</v>
      </c>
      <c r="H41" s="71" t="s">
        <v>142</v>
      </c>
      <c r="I41" s="71" t="s">
        <v>165</v>
      </c>
    </row>
    <row r="42" spans="1:9" ht="15.75" x14ac:dyDescent="0.25">
      <c r="A42" s="70">
        <v>44671</v>
      </c>
      <c r="B42" s="71" t="s">
        <v>431</v>
      </c>
      <c r="C42" s="71">
        <v>1.84</v>
      </c>
      <c r="D42" s="71" t="s">
        <v>569</v>
      </c>
      <c r="E42" s="74" t="s">
        <v>488</v>
      </c>
      <c r="F42" s="50">
        <v>0</v>
      </c>
      <c r="G42" s="50">
        <f t="shared" si="0"/>
        <v>-1200</v>
      </c>
      <c r="H42" s="71" t="s">
        <v>152</v>
      </c>
      <c r="I42" s="71" t="s">
        <v>94</v>
      </c>
    </row>
    <row r="43" spans="1:9" ht="15.75" x14ac:dyDescent="0.25">
      <c r="A43" s="70">
        <v>44671</v>
      </c>
      <c r="B43" s="71" t="s">
        <v>93</v>
      </c>
      <c r="C43" s="71">
        <v>1.82</v>
      </c>
      <c r="D43" s="71" t="s">
        <v>569</v>
      </c>
      <c r="E43" s="75" t="s">
        <v>488</v>
      </c>
      <c r="F43" s="50">
        <f t="shared" si="1"/>
        <v>2184</v>
      </c>
      <c r="G43" s="50">
        <f t="shared" si="0"/>
        <v>984</v>
      </c>
      <c r="H43" s="71" t="s">
        <v>148</v>
      </c>
      <c r="I43" s="71" t="s">
        <v>94</v>
      </c>
    </row>
    <row r="44" spans="1:9" ht="15.75" x14ac:dyDescent="0.25">
      <c r="A44" s="70">
        <v>44675</v>
      </c>
      <c r="B44" s="71" t="s">
        <v>453</v>
      </c>
      <c r="C44" s="71">
        <v>1.92</v>
      </c>
      <c r="D44" s="71" t="s">
        <v>569</v>
      </c>
      <c r="E44" s="75" t="s">
        <v>488</v>
      </c>
      <c r="F44" s="50">
        <f t="shared" si="1"/>
        <v>2304</v>
      </c>
      <c r="G44" s="50">
        <f t="shared" si="0"/>
        <v>1104</v>
      </c>
      <c r="H44" s="71" t="s">
        <v>148</v>
      </c>
      <c r="I44" s="71" t="s">
        <v>94</v>
      </c>
    </row>
    <row r="45" spans="1:9" ht="15.75" x14ac:dyDescent="0.25">
      <c r="A45" s="70">
        <v>44681</v>
      </c>
      <c r="B45" s="71" t="s">
        <v>467</v>
      </c>
      <c r="C45" s="71">
        <v>1.75</v>
      </c>
      <c r="D45" s="71" t="s">
        <v>569</v>
      </c>
      <c r="E45" s="75" t="s">
        <v>488</v>
      </c>
      <c r="F45" s="50">
        <f t="shared" si="1"/>
        <v>2100</v>
      </c>
      <c r="G45" s="50">
        <f t="shared" si="0"/>
        <v>900</v>
      </c>
      <c r="H45" s="71" t="s">
        <v>151</v>
      </c>
      <c r="I45" s="71" t="s">
        <v>72</v>
      </c>
    </row>
    <row r="46" spans="1:9" ht="15.75" x14ac:dyDescent="0.25">
      <c r="A46" s="70">
        <v>44681</v>
      </c>
      <c r="B46" s="71" t="s">
        <v>473</v>
      </c>
      <c r="C46" s="71">
        <v>1.82</v>
      </c>
      <c r="D46" s="71" t="s">
        <v>569</v>
      </c>
      <c r="E46" s="74" t="s">
        <v>488</v>
      </c>
      <c r="F46" s="50">
        <v>0</v>
      </c>
      <c r="G46" s="50">
        <f t="shared" si="0"/>
        <v>-1200</v>
      </c>
      <c r="H46" s="71" t="s">
        <v>145</v>
      </c>
      <c r="I46" s="71" t="s">
        <v>14</v>
      </c>
    </row>
    <row r="47" spans="1:9" ht="15.75" x14ac:dyDescent="0.25">
      <c r="A47" s="70">
        <v>44681</v>
      </c>
      <c r="B47" s="71" t="s">
        <v>475</v>
      </c>
      <c r="C47" s="71">
        <v>1.86</v>
      </c>
      <c r="D47" s="71" t="s">
        <v>569</v>
      </c>
      <c r="E47" s="75" t="s">
        <v>488</v>
      </c>
      <c r="F47" s="50">
        <f t="shared" si="1"/>
        <v>2232</v>
      </c>
      <c r="G47" s="50">
        <f t="shared" si="0"/>
        <v>1032</v>
      </c>
      <c r="H47" s="71" t="s">
        <v>144</v>
      </c>
      <c r="I47" s="71" t="s">
        <v>34</v>
      </c>
    </row>
    <row r="48" spans="1:9" ht="15.75" x14ac:dyDescent="0.25">
      <c r="A48" s="70">
        <v>44681</v>
      </c>
      <c r="B48" s="71" t="s">
        <v>478</v>
      </c>
      <c r="C48" s="71">
        <v>1.7</v>
      </c>
      <c r="D48" s="71" t="s">
        <v>569</v>
      </c>
      <c r="E48" s="75" t="s">
        <v>488</v>
      </c>
      <c r="F48" s="50">
        <f t="shared" si="1"/>
        <v>2040</v>
      </c>
      <c r="G48" s="50">
        <f t="shared" si="0"/>
        <v>840</v>
      </c>
      <c r="H48" s="71" t="s">
        <v>144</v>
      </c>
      <c r="I48" s="71" t="s">
        <v>94</v>
      </c>
    </row>
    <row r="49" spans="1:9" ht="15.75" x14ac:dyDescent="0.25">
      <c r="A49" s="47">
        <v>44682</v>
      </c>
      <c r="B49" s="48" t="s">
        <v>489</v>
      </c>
      <c r="C49" s="71">
        <v>1.93</v>
      </c>
      <c r="D49" s="71" t="s">
        <v>11</v>
      </c>
      <c r="E49" s="73" t="s">
        <v>488</v>
      </c>
      <c r="F49" s="50">
        <v>0</v>
      </c>
      <c r="G49" s="50">
        <f t="shared" si="0"/>
        <v>-1200</v>
      </c>
      <c r="H49" s="48" t="s">
        <v>150</v>
      </c>
      <c r="I49" s="48" t="s">
        <v>94</v>
      </c>
    </row>
    <row r="50" spans="1:9" ht="15.75" x14ac:dyDescent="0.25">
      <c r="A50" s="47">
        <v>44683</v>
      </c>
      <c r="B50" s="48" t="s">
        <v>492</v>
      </c>
      <c r="C50" s="71">
        <v>1.67</v>
      </c>
      <c r="D50" s="71" t="s">
        <v>11</v>
      </c>
      <c r="E50" s="76" t="s">
        <v>488</v>
      </c>
      <c r="F50" s="50">
        <f t="shared" si="1"/>
        <v>2004</v>
      </c>
      <c r="G50" s="50">
        <f t="shared" si="0"/>
        <v>804</v>
      </c>
      <c r="H50" s="48" t="s">
        <v>140</v>
      </c>
      <c r="I50" s="48" t="s">
        <v>35</v>
      </c>
    </row>
    <row r="51" spans="1:9" ht="15.75" x14ac:dyDescent="0.25">
      <c r="A51" s="47">
        <v>44683</v>
      </c>
      <c r="B51" s="48" t="s">
        <v>496</v>
      </c>
      <c r="C51" s="71">
        <v>1.59</v>
      </c>
      <c r="D51" s="71" t="s">
        <v>11</v>
      </c>
      <c r="E51" s="76" t="s">
        <v>488</v>
      </c>
      <c r="F51" s="50">
        <f t="shared" si="1"/>
        <v>1908</v>
      </c>
      <c r="G51" s="50">
        <f t="shared" si="0"/>
        <v>708</v>
      </c>
      <c r="H51" s="48" t="s">
        <v>148</v>
      </c>
      <c r="I51" s="48" t="s">
        <v>35</v>
      </c>
    </row>
    <row r="52" spans="1:9" ht="15.75" x14ac:dyDescent="0.25">
      <c r="A52" s="47">
        <v>44685</v>
      </c>
      <c r="B52" s="48" t="s">
        <v>498</v>
      </c>
      <c r="C52" s="71">
        <v>1.88</v>
      </c>
      <c r="D52" s="71" t="s">
        <v>11</v>
      </c>
      <c r="E52" s="76" t="s">
        <v>488</v>
      </c>
      <c r="F52" s="50">
        <f t="shared" si="1"/>
        <v>2256</v>
      </c>
      <c r="G52" s="50">
        <f t="shared" si="0"/>
        <v>1056</v>
      </c>
      <c r="H52" s="48" t="s">
        <v>142</v>
      </c>
      <c r="I52" s="48" t="s">
        <v>14</v>
      </c>
    </row>
    <row r="53" spans="1:9" ht="15.75" x14ac:dyDescent="0.25">
      <c r="A53" s="47">
        <v>44688</v>
      </c>
      <c r="B53" s="48" t="s">
        <v>499</v>
      </c>
      <c r="C53" s="71">
        <v>1.68</v>
      </c>
      <c r="D53" s="71" t="s">
        <v>11</v>
      </c>
      <c r="E53" s="76" t="s">
        <v>488</v>
      </c>
      <c r="F53" s="50">
        <f t="shared" si="1"/>
        <v>2016</v>
      </c>
      <c r="G53" s="50">
        <f t="shared" si="0"/>
        <v>816</v>
      </c>
      <c r="H53" s="48" t="s">
        <v>140</v>
      </c>
      <c r="I53" s="48" t="s">
        <v>72</v>
      </c>
    </row>
    <row r="54" spans="1:9" ht="15.75" x14ac:dyDescent="0.25">
      <c r="A54" s="47">
        <v>44688</v>
      </c>
      <c r="B54" s="48" t="s">
        <v>507</v>
      </c>
      <c r="C54" s="71">
        <v>1.5</v>
      </c>
      <c r="D54" s="71" t="s">
        <v>11</v>
      </c>
      <c r="E54" s="76" t="s">
        <v>487</v>
      </c>
      <c r="F54" s="50">
        <f t="shared" si="1"/>
        <v>1800</v>
      </c>
      <c r="G54" s="50">
        <f t="shared" si="0"/>
        <v>600</v>
      </c>
      <c r="H54" s="48" t="s">
        <v>155</v>
      </c>
      <c r="I54" s="48" t="s">
        <v>72</v>
      </c>
    </row>
    <row r="55" spans="1:9" ht="15.75" x14ac:dyDescent="0.25">
      <c r="A55" s="47">
        <v>44689</v>
      </c>
      <c r="B55" s="48" t="s">
        <v>515</v>
      </c>
      <c r="C55" s="48">
        <v>1.8</v>
      </c>
      <c r="D55" s="71" t="s">
        <v>11</v>
      </c>
      <c r="E55" s="73" t="s">
        <v>488</v>
      </c>
      <c r="F55" s="50">
        <v>0</v>
      </c>
      <c r="G55" s="50">
        <f t="shared" si="0"/>
        <v>-1200</v>
      </c>
      <c r="H55" s="48" t="s">
        <v>146</v>
      </c>
      <c r="I55" s="48" t="s">
        <v>14</v>
      </c>
    </row>
    <row r="56" spans="1:9" ht="15.75" x14ac:dyDescent="0.25">
      <c r="A56" s="47">
        <v>44689</v>
      </c>
      <c r="B56" s="48" t="s">
        <v>516</v>
      </c>
      <c r="C56" s="48">
        <v>1.78</v>
      </c>
      <c r="D56" s="71" t="s">
        <v>11</v>
      </c>
      <c r="E56" s="76" t="s">
        <v>488</v>
      </c>
      <c r="F56" s="50">
        <f t="shared" si="1"/>
        <v>2136</v>
      </c>
      <c r="G56" s="50">
        <f t="shared" si="0"/>
        <v>936</v>
      </c>
      <c r="H56" s="48" t="s">
        <v>140</v>
      </c>
      <c r="I56" s="48" t="s">
        <v>14</v>
      </c>
    </row>
    <row r="57" spans="1:9" ht="15.75" x14ac:dyDescent="0.25">
      <c r="A57" s="47">
        <v>44690</v>
      </c>
      <c r="B57" s="48" t="s">
        <v>518</v>
      </c>
      <c r="C57" s="71">
        <v>1.63</v>
      </c>
      <c r="D57" s="71" t="s">
        <v>11</v>
      </c>
      <c r="E57" s="76" t="s">
        <v>488</v>
      </c>
      <c r="F57" s="50">
        <f t="shared" si="1"/>
        <v>1955.9999999999998</v>
      </c>
      <c r="G57" s="50">
        <f t="shared" si="0"/>
        <v>755.99999999999977</v>
      </c>
      <c r="H57" s="48" t="s">
        <v>151</v>
      </c>
      <c r="I57" s="48" t="s">
        <v>35</v>
      </c>
    </row>
    <row r="58" spans="1:9" ht="15.75" x14ac:dyDescent="0.25">
      <c r="A58" s="47">
        <v>44696</v>
      </c>
      <c r="B58" s="48" t="s">
        <v>519</v>
      </c>
      <c r="C58" s="48">
        <v>1.89</v>
      </c>
      <c r="D58" s="71" t="s">
        <v>11</v>
      </c>
      <c r="E58" s="73" t="s">
        <v>488</v>
      </c>
      <c r="F58" s="50">
        <v>0</v>
      </c>
      <c r="G58" s="50">
        <f t="shared" si="0"/>
        <v>-1200</v>
      </c>
      <c r="H58" s="48" t="s">
        <v>146</v>
      </c>
      <c r="I58" s="48" t="s">
        <v>94</v>
      </c>
    </row>
    <row r="59" spans="1:9" ht="15.75" x14ac:dyDescent="0.25">
      <c r="A59" s="47">
        <v>44696</v>
      </c>
      <c r="B59" s="48" t="s">
        <v>520</v>
      </c>
      <c r="C59" s="48">
        <v>1.91</v>
      </c>
      <c r="D59" s="71" t="s">
        <v>11</v>
      </c>
      <c r="E59" s="76" t="s">
        <v>488</v>
      </c>
      <c r="F59" s="50">
        <f t="shared" si="1"/>
        <v>2292</v>
      </c>
      <c r="G59" s="50">
        <f t="shared" si="0"/>
        <v>1092</v>
      </c>
      <c r="H59" s="48" t="s">
        <v>151</v>
      </c>
      <c r="I59" s="48" t="s">
        <v>72</v>
      </c>
    </row>
    <row r="60" spans="1:9" ht="15.75" x14ac:dyDescent="0.25">
      <c r="A60" s="47">
        <v>44696</v>
      </c>
      <c r="B60" s="48" t="s">
        <v>524</v>
      </c>
      <c r="C60" s="71">
        <v>1.59</v>
      </c>
      <c r="D60" s="71" t="s">
        <v>11</v>
      </c>
      <c r="E60" s="73" t="s">
        <v>487</v>
      </c>
      <c r="F60" s="50">
        <v>0</v>
      </c>
      <c r="G60" s="50">
        <f t="shared" si="0"/>
        <v>-1200</v>
      </c>
      <c r="H60" s="48" t="s">
        <v>151</v>
      </c>
      <c r="I60" s="48" t="s">
        <v>72</v>
      </c>
    </row>
    <row r="61" spans="1:9" ht="15.75" x14ac:dyDescent="0.25">
      <c r="A61" s="47">
        <v>44702</v>
      </c>
      <c r="B61" s="48" t="s">
        <v>531</v>
      </c>
      <c r="C61" s="71">
        <v>1.67</v>
      </c>
      <c r="D61" s="71" t="s">
        <v>11</v>
      </c>
      <c r="E61" s="76" t="s">
        <v>488</v>
      </c>
      <c r="F61" s="50">
        <f t="shared" si="1"/>
        <v>2004</v>
      </c>
      <c r="G61" s="50">
        <f t="shared" si="0"/>
        <v>804</v>
      </c>
      <c r="H61" s="48" t="s">
        <v>148</v>
      </c>
      <c r="I61" s="48" t="s">
        <v>14</v>
      </c>
    </row>
    <row r="62" spans="1:9" ht="15.75" x14ac:dyDescent="0.25">
      <c r="A62" s="47">
        <v>44702</v>
      </c>
      <c r="B62" s="48" t="s">
        <v>533</v>
      </c>
      <c r="C62" s="71">
        <v>1.69</v>
      </c>
      <c r="D62" s="71" t="s">
        <v>11</v>
      </c>
      <c r="E62" s="76" t="s">
        <v>487</v>
      </c>
      <c r="F62" s="50">
        <f t="shared" si="1"/>
        <v>2028</v>
      </c>
      <c r="G62" s="50">
        <f t="shared" si="0"/>
        <v>828</v>
      </c>
      <c r="H62" s="48" t="s">
        <v>152</v>
      </c>
      <c r="I62" s="48" t="s">
        <v>14</v>
      </c>
    </row>
    <row r="63" spans="1:9" ht="15.75" x14ac:dyDescent="0.25">
      <c r="A63" s="47">
        <v>44707</v>
      </c>
      <c r="B63" s="48" t="s">
        <v>538</v>
      </c>
      <c r="C63" s="71">
        <v>1.76</v>
      </c>
      <c r="D63" s="71" t="s">
        <v>11</v>
      </c>
      <c r="E63" s="73" t="s">
        <v>488</v>
      </c>
      <c r="F63" s="50">
        <v>0</v>
      </c>
      <c r="G63" s="50">
        <f t="shared" si="0"/>
        <v>-1200</v>
      </c>
      <c r="H63" s="48" t="s">
        <v>153</v>
      </c>
      <c r="I63" s="48" t="s">
        <v>14</v>
      </c>
    </row>
    <row r="64" spans="1:9" ht="15.75" x14ac:dyDescent="0.25">
      <c r="A64" s="47">
        <v>44709</v>
      </c>
      <c r="B64" s="48" t="s">
        <v>539</v>
      </c>
      <c r="C64" s="71">
        <v>1.67</v>
      </c>
      <c r="D64" s="71" t="s">
        <v>11</v>
      </c>
      <c r="E64" s="76" t="s">
        <v>488</v>
      </c>
      <c r="F64" s="50">
        <f t="shared" si="1"/>
        <v>2004</v>
      </c>
      <c r="G64" s="50">
        <f t="shared" si="0"/>
        <v>804</v>
      </c>
      <c r="H64" s="48" t="s">
        <v>139</v>
      </c>
      <c r="I64" s="48" t="s">
        <v>35</v>
      </c>
    </row>
    <row r="65" spans="1:9" ht="15.75" x14ac:dyDescent="0.25">
      <c r="A65" s="47">
        <v>44710</v>
      </c>
      <c r="B65" s="48" t="s">
        <v>540</v>
      </c>
      <c r="C65" s="71">
        <v>1.65</v>
      </c>
      <c r="D65" s="71" t="s">
        <v>11</v>
      </c>
      <c r="E65" s="76" t="s">
        <v>488</v>
      </c>
      <c r="F65" s="50">
        <f t="shared" si="1"/>
        <v>1980</v>
      </c>
      <c r="G65" s="50">
        <f t="shared" si="0"/>
        <v>780</v>
      </c>
      <c r="H65" s="48" t="s">
        <v>142</v>
      </c>
      <c r="I65" s="48" t="s">
        <v>14</v>
      </c>
    </row>
    <row r="66" spans="1:9" ht="15.75" x14ac:dyDescent="0.25">
      <c r="A66" s="47">
        <v>44711</v>
      </c>
      <c r="B66" s="48" t="s">
        <v>541</v>
      </c>
      <c r="C66" s="71">
        <v>1.78</v>
      </c>
      <c r="D66" s="71" t="s">
        <v>11</v>
      </c>
      <c r="E66" s="73" t="s">
        <v>488</v>
      </c>
      <c r="F66" s="50">
        <v>0</v>
      </c>
      <c r="G66" s="50">
        <f t="shared" si="0"/>
        <v>-1200</v>
      </c>
      <c r="H66" s="48" t="s">
        <v>145</v>
      </c>
      <c r="I66" s="48" t="s">
        <v>35</v>
      </c>
    </row>
    <row r="67" spans="1:9" ht="15.75" x14ac:dyDescent="0.25">
      <c r="A67" s="5">
        <v>44714</v>
      </c>
      <c r="B67" s="6" t="s">
        <v>542</v>
      </c>
      <c r="C67" s="48">
        <v>1.88</v>
      </c>
      <c r="D67" s="71" t="s">
        <v>11</v>
      </c>
      <c r="E67" s="76" t="s">
        <v>766</v>
      </c>
      <c r="F67" s="50">
        <f t="shared" ref="F67:F130" si="2">C67*D$418</f>
        <v>2256</v>
      </c>
      <c r="G67" s="50">
        <f t="shared" ref="G67:G130" si="3">F67-D$418</f>
        <v>1056</v>
      </c>
      <c r="H67" s="6" t="s">
        <v>148</v>
      </c>
      <c r="I67" t="s">
        <v>528</v>
      </c>
    </row>
    <row r="68" spans="1:9" ht="15.75" x14ac:dyDescent="0.25">
      <c r="A68" s="5">
        <v>44716</v>
      </c>
      <c r="B68" s="6" t="s">
        <v>543</v>
      </c>
      <c r="C68" s="48">
        <v>2.13</v>
      </c>
      <c r="D68" s="71" t="s">
        <v>11</v>
      </c>
      <c r="E68" s="76" t="s">
        <v>766</v>
      </c>
      <c r="F68" s="50">
        <f t="shared" si="2"/>
        <v>2556</v>
      </c>
      <c r="G68" s="50">
        <f t="shared" si="3"/>
        <v>1356</v>
      </c>
      <c r="H68" s="6" t="s">
        <v>142</v>
      </c>
      <c r="I68" t="s">
        <v>511</v>
      </c>
    </row>
    <row r="69" spans="1:9" ht="15.75" x14ac:dyDescent="0.25">
      <c r="A69" s="5">
        <v>44716</v>
      </c>
      <c r="B69" s="6" t="s">
        <v>773</v>
      </c>
      <c r="C69" s="48">
        <v>1.77</v>
      </c>
      <c r="D69" s="71" t="s">
        <v>11</v>
      </c>
      <c r="E69" s="76" t="s">
        <v>765</v>
      </c>
      <c r="F69" s="50">
        <f t="shared" si="2"/>
        <v>2124</v>
      </c>
      <c r="G69" s="50">
        <f t="shared" si="3"/>
        <v>924</v>
      </c>
      <c r="H69" s="6" t="s">
        <v>683</v>
      </c>
      <c r="I69" t="s">
        <v>56</v>
      </c>
    </row>
    <row r="70" spans="1:9" ht="15.75" x14ac:dyDescent="0.25">
      <c r="A70" s="5">
        <v>44717</v>
      </c>
      <c r="B70" s="6" t="s">
        <v>546</v>
      </c>
      <c r="C70" s="71">
        <v>1.43</v>
      </c>
      <c r="D70" s="71" t="s">
        <v>11</v>
      </c>
      <c r="E70" s="83" t="s">
        <v>808</v>
      </c>
      <c r="F70" s="50">
        <v>0</v>
      </c>
      <c r="G70" s="50">
        <v>0</v>
      </c>
      <c r="H70" s="6" t="s">
        <v>139</v>
      </c>
      <c r="I70" t="s">
        <v>14</v>
      </c>
    </row>
    <row r="71" spans="1:9" ht="15.75" x14ac:dyDescent="0.25">
      <c r="A71" s="5">
        <v>44717</v>
      </c>
      <c r="B71" s="6" t="s">
        <v>546</v>
      </c>
      <c r="C71" s="71">
        <v>1.68</v>
      </c>
      <c r="D71" s="71" t="s">
        <v>11</v>
      </c>
      <c r="E71" s="73" t="s">
        <v>487</v>
      </c>
      <c r="F71" s="50">
        <v>0</v>
      </c>
      <c r="G71" s="50">
        <f t="shared" si="3"/>
        <v>-1200</v>
      </c>
      <c r="H71" s="6" t="s">
        <v>139</v>
      </c>
      <c r="I71" t="s">
        <v>14</v>
      </c>
    </row>
    <row r="72" spans="1:9" ht="15.75" x14ac:dyDescent="0.25">
      <c r="A72" s="5">
        <v>44717</v>
      </c>
      <c r="B72" s="6" t="s">
        <v>547</v>
      </c>
      <c r="C72" s="71">
        <v>1.5</v>
      </c>
      <c r="D72" s="71" t="s">
        <v>11</v>
      </c>
      <c r="E72" s="73" t="s">
        <v>487</v>
      </c>
      <c r="F72" s="50">
        <v>0</v>
      </c>
      <c r="G72" s="50">
        <f t="shared" si="3"/>
        <v>-1200</v>
      </c>
      <c r="H72" s="6" t="s">
        <v>148</v>
      </c>
      <c r="I72" t="s">
        <v>536</v>
      </c>
    </row>
    <row r="73" spans="1:9" ht="15.75" x14ac:dyDescent="0.25">
      <c r="A73" s="5">
        <v>44717</v>
      </c>
      <c r="B73" s="6" t="s">
        <v>548</v>
      </c>
      <c r="C73" s="71">
        <v>1.4</v>
      </c>
      <c r="D73" s="71" t="s">
        <v>11</v>
      </c>
      <c r="E73" s="83" t="s">
        <v>808</v>
      </c>
      <c r="F73" s="50">
        <v>0</v>
      </c>
      <c r="G73" s="50">
        <v>0</v>
      </c>
      <c r="H73" s="6" t="s">
        <v>146</v>
      </c>
      <c r="I73" t="s">
        <v>14</v>
      </c>
    </row>
    <row r="74" spans="1:9" ht="15.75" x14ac:dyDescent="0.25">
      <c r="A74" s="5">
        <v>44717</v>
      </c>
      <c r="B74" s="6" t="s">
        <v>548</v>
      </c>
      <c r="C74" s="71">
        <v>1.58</v>
      </c>
      <c r="D74" s="71" t="s">
        <v>11</v>
      </c>
      <c r="E74" s="76" t="s">
        <v>487</v>
      </c>
      <c r="F74" s="50">
        <f t="shared" si="2"/>
        <v>1896</v>
      </c>
      <c r="G74" s="50">
        <f t="shared" si="3"/>
        <v>696</v>
      </c>
      <c r="H74" s="6" t="s">
        <v>146</v>
      </c>
      <c r="I74" t="s">
        <v>14</v>
      </c>
    </row>
    <row r="75" spans="1:9" ht="15.75" x14ac:dyDescent="0.25">
      <c r="A75" s="5">
        <v>44720</v>
      </c>
      <c r="B75" s="6" t="s">
        <v>549</v>
      </c>
      <c r="C75" s="71">
        <v>1.85</v>
      </c>
      <c r="D75" s="71" t="s">
        <v>11</v>
      </c>
      <c r="E75" s="76" t="s">
        <v>766</v>
      </c>
      <c r="F75" s="50">
        <f t="shared" si="2"/>
        <v>2220</v>
      </c>
      <c r="G75" s="50">
        <f t="shared" si="3"/>
        <v>1020</v>
      </c>
      <c r="H75" s="6" t="s">
        <v>148</v>
      </c>
      <c r="I75" t="s">
        <v>37</v>
      </c>
    </row>
    <row r="76" spans="1:9" ht="15.75" x14ac:dyDescent="0.25">
      <c r="A76" s="5">
        <v>44720</v>
      </c>
      <c r="B76" s="6" t="s">
        <v>549</v>
      </c>
      <c r="C76" s="71">
        <v>2.2599999999999998</v>
      </c>
      <c r="D76" s="71" t="s">
        <v>11</v>
      </c>
      <c r="E76" s="76" t="s">
        <v>488</v>
      </c>
      <c r="F76" s="50">
        <f t="shared" si="2"/>
        <v>2711.9999999999995</v>
      </c>
      <c r="G76" s="50">
        <f t="shared" si="3"/>
        <v>1511.9999999999995</v>
      </c>
      <c r="H76" s="6" t="s">
        <v>148</v>
      </c>
      <c r="I76" t="s">
        <v>37</v>
      </c>
    </row>
    <row r="77" spans="1:9" ht="15.75" x14ac:dyDescent="0.25">
      <c r="A77" s="5">
        <v>44721</v>
      </c>
      <c r="B77" s="6" t="s">
        <v>550</v>
      </c>
      <c r="C77" s="71">
        <v>1.69</v>
      </c>
      <c r="D77" s="71" t="s">
        <v>11</v>
      </c>
      <c r="E77" s="76" t="s">
        <v>487</v>
      </c>
      <c r="F77" s="50">
        <f t="shared" si="2"/>
        <v>2028</v>
      </c>
      <c r="G77" s="50">
        <f t="shared" si="3"/>
        <v>828</v>
      </c>
      <c r="H77" s="6" t="s">
        <v>146</v>
      </c>
      <c r="I77" t="s">
        <v>536</v>
      </c>
    </row>
    <row r="78" spans="1:9" ht="15.75" x14ac:dyDescent="0.25">
      <c r="A78" s="5">
        <v>44724</v>
      </c>
      <c r="B78" s="6" t="s">
        <v>551</v>
      </c>
      <c r="C78" s="71">
        <v>1.68</v>
      </c>
      <c r="D78" s="71" t="s">
        <v>11</v>
      </c>
      <c r="E78" s="76" t="s">
        <v>487</v>
      </c>
      <c r="F78" s="50">
        <f t="shared" si="2"/>
        <v>2016</v>
      </c>
      <c r="G78" s="50">
        <f t="shared" si="3"/>
        <v>816</v>
      </c>
      <c r="H78" s="6" t="s">
        <v>155</v>
      </c>
      <c r="I78" t="s">
        <v>536</v>
      </c>
    </row>
    <row r="79" spans="1:9" ht="15.75" x14ac:dyDescent="0.25">
      <c r="A79" s="5">
        <v>44724</v>
      </c>
      <c r="B79" s="6" t="s">
        <v>774</v>
      </c>
      <c r="C79" s="71">
        <v>1.32</v>
      </c>
      <c r="D79" s="71" t="s">
        <v>11</v>
      </c>
      <c r="E79" s="76" t="s">
        <v>767</v>
      </c>
      <c r="F79" s="50">
        <f t="shared" si="2"/>
        <v>1584</v>
      </c>
      <c r="G79" s="50">
        <f t="shared" si="3"/>
        <v>384</v>
      </c>
      <c r="H79" s="6" t="s">
        <v>154</v>
      </c>
      <c r="I79" t="s">
        <v>56</v>
      </c>
    </row>
    <row r="80" spans="1:9" ht="15.75" x14ac:dyDescent="0.25">
      <c r="A80" s="5">
        <v>44730</v>
      </c>
      <c r="B80" s="6" t="s">
        <v>775</v>
      </c>
      <c r="C80" s="71">
        <v>1.55</v>
      </c>
      <c r="D80" s="71" t="s">
        <v>11</v>
      </c>
      <c r="E80" s="76" t="s">
        <v>765</v>
      </c>
      <c r="F80" s="50">
        <f t="shared" si="2"/>
        <v>1860</v>
      </c>
      <c r="G80" s="50">
        <f t="shared" si="3"/>
        <v>660</v>
      </c>
      <c r="H80" s="6" t="s">
        <v>155</v>
      </c>
      <c r="I80" t="s">
        <v>13</v>
      </c>
    </row>
    <row r="81" spans="1:9" ht="15.75" x14ac:dyDescent="0.25">
      <c r="A81" s="5">
        <v>44730</v>
      </c>
      <c r="B81" s="6" t="s">
        <v>776</v>
      </c>
      <c r="C81" s="71">
        <v>2.9</v>
      </c>
      <c r="D81" s="71" t="s">
        <v>11</v>
      </c>
      <c r="E81" s="73" t="s">
        <v>766</v>
      </c>
      <c r="F81" s="50">
        <v>0</v>
      </c>
      <c r="G81" s="50">
        <f t="shared" si="3"/>
        <v>-1200</v>
      </c>
      <c r="H81" s="6" t="s">
        <v>150</v>
      </c>
      <c r="I81" t="s">
        <v>13</v>
      </c>
    </row>
    <row r="82" spans="1:9" ht="15.75" x14ac:dyDescent="0.25">
      <c r="A82" s="5">
        <v>44730</v>
      </c>
      <c r="B82" s="6" t="s">
        <v>777</v>
      </c>
      <c r="C82" s="71">
        <v>1.64</v>
      </c>
      <c r="D82" s="71" t="s">
        <v>11</v>
      </c>
      <c r="E82" s="73" t="s">
        <v>765</v>
      </c>
      <c r="F82" s="50">
        <v>0</v>
      </c>
      <c r="G82" s="50">
        <f t="shared" si="3"/>
        <v>-1200</v>
      </c>
      <c r="H82" s="6" t="s">
        <v>148</v>
      </c>
      <c r="I82" t="s">
        <v>13</v>
      </c>
    </row>
    <row r="83" spans="1:9" ht="15.75" x14ac:dyDescent="0.25">
      <c r="A83" s="5">
        <v>44731</v>
      </c>
      <c r="B83" s="6" t="s">
        <v>555</v>
      </c>
      <c r="C83" s="71">
        <v>1.34</v>
      </c>
      <c r="D83" s="71" t="s">
        <v>11</v>
      </c>
      <c r="E83" s="76" t="s">
        <v>767</v>
      </c>
      <c r="F83" s="50">
        <f t="shared" si="2"/>
        <v>1608</v>
      </c>
      <c r="G83" s="50">
        <f t="shared" si="3"/>
        <v>408</v>
      </c>
      <c r="H83" s="6" t="s">
        <v>153</v>
      </c>
      <c r="I83" t="s">
        <v>37</v>
      </c>
    </row>
    <row r="84" spans="1:9" ht="15.75" x14ac:dyDescent="0.25">
      <c r="A84" s="5">
        <v>44731</v>
      </c>
      <c r="B84" s="6" t="s">
        <v>555</v>
      </c>
      <c r="C84" s="71">
        <v>1.71</v>
      </c>
      <c r="D84" s="71" t="s">
        <v>11</v>
      </c>
      <c r="E84" s="73" t="s">
        <v>488</v>
      </c>
      <c r="F84" s="50">
        <v>0</v>
      </c>
      <c r="G84" s="50">
        <f t="shared" si="3"/>
        <v>-1200</v>
      </c>
      <c r="H84" s="6" t="s">
        <v>153</v>
      </c>
      <c r="I84" t="s">
        <v>37</v>
      </c>
    </row>
    <row r="85" spans="1:9" ht="15.75" x14ac:dyDescent="0.25">
      <c r="A85" s="5">
        <v>44732</v>
      </c>
      <c r="B85" s="6" t="s">
        <v>557</v>
      </c>
      <c r="C85" s="71">
        <v>2.0099999999999998</v>
      </c>
      <c r="D85" s="71" t="s">
        <v>11</v>
      </c>
      <c r="E85" s="76" t="s">
        <v>766</v>
      </c>
      <c r="F85" s="50">
        <f t="shared" si="2"/>
        <v>2411.9999999999995</v>
      </c>
      <c r="G85" s="50">
        <f t="shared" si="3"/>
        <v>1211.9999999999995</v>
      </c>
      <c r="H85" s="6" t="s">
        <v>140</v>
      </c>
      <c r="I85" t="s">
        <v>558</v>
      </c>
    </row>
    <row r="86" spans="1:9" ht="15.75" x14ac:dyDescent="0.25">
      <c r="A86" s="5">
        <v>44732</v>
      </c>
      <c r="B86" s="6" t="s">
        <v>778</v>
      </c>
      <c r="C86" s="71">
        <v>1.31</v>
      </c>
      <c r="D86" s="71" t="s">
        <v>11</v>
      </c>
      <c r="E86" s="76" t="s">
        <v>767</v>
      </c>
      <c r="F86" s="50">
        <f t="shared" si="2"/>
        <v>1572</v>
      </c>
      <c r="G86" s="50">
        <f t="shared" si="3"/>
        <v>372</v>
      </c>
      <c r="H86" s="6" t="s">
        <v>146</v>
      </c>
      <c r="I86" t="s">
        <v>56</v>
      </c>
    </row>
    <row r="87" spans="1:9" ht="15.75" x14ac:dyDescent="0.25">
      <c r="A87" s="5">
        <v>44732</v>
      </c>
      <c r="B87" s="6" t="s">
        <v>105</v>
      </c>
      <c r="C87" s="71">
        <v>1.33</v>
      </c>
      <c r="D87" s="71" t="s">
        <v>11</v>
      </c>
      <c r="E87" s="76" t="s">
        <v>767</v>
      </c>
      <c r="F87" s="50">
        <f t="shared" si="2"/>
        <v>1596</v>
      </c>
      <c r="G87" s="50">
        <f t="shared" si="3"/>
        <v>396</v>
      </c>
      <c r="H87" s="6" t="s">
        <v>145</v>
      </c>
      <c r="I87" t="s">
        <v>15</v>
      </c>
    </row>
    <row r="88" spans="1:9" ht="15.75" x14ac:dyDescent="0.25">
      <c r="A88" s="5">
        <v>44734</v>
      </c>
      <c r="B88" s="6" t="s">
        <v>779</v>
      </c>
      <c r="C88" s="71">
        <v>2.0699999999999998</v>
      </c>
      <c r="D88" s="71" t="s">
        <v>11</v>
      </c>
      <c r="E88" s="76" t="s">
        <v>766</v>
      </c>
      <c r="F88" s="50">
        <f t="shared" si="2"/>
        <v>2484</v>
      </c>
      <c r="G88" s="50">
        <f t="shared" si="3"/>
        <v>1284</v>
      </c>
      <c r="H88" s="6" t="s">
        <v>140</v>
      </c>
      <c r="I88" t="s">
        <v>56</v>
      </c>
    </row>
    <row r="89" spans="1:9" ht="15.75" x14ac:dyDescent="0.25">
      <c r="A89" s="5">
        <v>44736</v>
      </c>
      <c r="B89" s="8" t="s">
        <v>559</v>
      </c>
      <c r="C89" s="71">
        <v>1.93</v>
      </c>
      <c r="D89" s="71" t="s">
        <v>11</v>
      </c>
      <c r="E89" s="73" t="s">
        <v>766</v>
      </c>
      <c r="F89" s="50">
        <v>0</v>
      </c>
      <c r="G89" s="50">
        <f t="shared" si="3"/>
        <v>-1200</v>
      </c>
      <c r="H89" s="6" t="s">
        <v>150</v>
      </c>
      <c r="I89" t="s">
        <v>88</v>
      </c>
    </row>
    <row r="90" spans="1:9" ht="15.75" x14ac:dyDescent="0.25">
      <c r="A90" s="5">
        <v>44737</v>
      </c>
      <c r="B90" s="6" t="s">
        <v>562</v>
      </c>
      <c r="C90" s="71">
        <v>1.32</v>
      </c>
      <c r="D90" s="71" t="s">
        <v>11</v>
      </c>
      <c r="E90" s="76" t="s">
        <v>767</v>
      </c>
      <c r="F90" s="50">
        <f t="shared" si="2"/>
        <v>1584</v>
      </c>
      <c r="G90" s="50">
        <f t="shared" si="3"/>
        <v>384</v>
      </c>
      <c r="H90" s="6" t="s">
        <v>149</v>
      </c>
      <c r="I90" t="s">
        <v>37</v>
      </c>
    </row>
    <row r="91" spans="1:9" ht="15.75" x14ac:dyDescent="0.25">
      <c r="A91" s="5">
        <v>44737</v>
      </c>
      <c r="B91" s="6" t="s">
        <v>562</v>
      </c>
      <c r="C91" s="71">
        <v>1.85</v>
      </c>
      <c r="D91" s="71" t="s">
        <v>11</v>
      </c>
      <c r="E91" s="73" t="s">
        <v>487</v>
      </c>
      <c r="F91" s="50">
        <v>0</v>
      </c>
      <c r="G91" s="50">
        <f t="shared" si="3"/>
        <v>-1200</v>
      </c>
      <c r="H91" s="6" t="s">
        <v>149</v>
      </c>
      <c r="I91" t="s">
        <v>37</v>
      </c>
    </row>
    <row r="92" spans="1:9" ht="15.75" x14ac:dyDescent="0.25">
      <c r="A92" s="5">
        <v>44737</v>
      </c>
      <c r="B92" s="6" t="s">
        <v>782</v>
      </c>
      <c r="C92" s="71">
        <v>1.41</v>
      </c>
      <c r="D92" s="71" t="s">
        <v>11</v>
      </c>
      <c r="E92" s="76" t="s">
        <v>767</v>
      </c>
      <c r="F92" s="50">
        <f t="shared" si="2"/>
        <v>1692</v>
      </c>
      <c r="G92" s="50">
        <f t="shared" si="3"/>
        <v>492</v>
      </c>
      <c r="H92" s="6" t="s">
        <v>146</v>
      </c>
      <c r="I92" t="s">
        <v>15</v>
      </c>
    </row>
    <row r="93" spans="1:9" ht="15.75" x14ac:dyDescent="0.25">
      <c r="A93" s="5">
        <v>44738</v>
      </c>
      <c r="B93" s="6" t="s">
        <v>564</v>
      </c>
      <c r="C93" s="71">
        <v>1.4</v>
      </c>
      <c r="D93" s="71" t="s">
        <v>11</v>
      </c>
      <c r="E93" s="73" t="s">
        <v>767</v>
      </c>
      <c r="F93" s="50">
        <v>0</v>
      </c>
      <c r="G93" s="50">
        <f t="shared" si="3"/>
        <v>-1200</v>
      </c>
      <c r="H93" s="6" t="s">
        <v>142</v>
      </c>
      <c r="I93" t="s">
        <v>14</v>
      </c>
    </row>
    <row r="94" spans="1:9" ht="15.75" x14ac:dyDescent="0.25">
      <c r="A94" s="5">
        <v>44738</v>
      </c>
      <c r="B94" s="6" t="s">
        <v>564</v>
      </c>
      <c r="C94" s="71">
        <v>1.91</v>
      </c>
      <c r="D94" s="71" t="s">
        <v>11</v>
      </c>
      <c r="E94" s="76" t="s">
        <v>488</v>
      </c>
      <c r="F94" s="50">
        <f t="shared" si="2"/>
        <v>2292</v>
      </c>
      <c r="G94" s="50">
        <f t="shared" si="3"/>
        <v>1092</v>
      </c>
      <c r="H94" s="6" t="s">
        <v>142</v>
      </c>
      <c r="I94" t="s">
        <v>14</v>
      </c>
    </row>
    <row r="95" spans="1:9" ht="15.75" x14ac:dyDescent="0.25">
      <c r="A95" s="5">
        <v>44738</v>
      </c>
      <c r="B95" s="6" t="s">
        <v>565</v>
      </c>
      <c r="C95" s="71">
        <v>2.21</v>
      </c>
      <c r="D95" s="71" t="s">
        <v>11</v>
      </c>
      <c r="E95" s="83" t="s">
        <v>766</v>
      </c>
      <c r="F95" s="50">
        <v>0</v>
      </c>
      <c r="G95" s="50">
        <v>0</v>
      </c>
      <c r="H95" s="6" t="s">
        <v>146</v>
      </c>
      <c r="I95" t="s">
        <v>18</v>
      </c>
    </row>
    <row r="96" spans="1:9" ht="15.75" x14ac:dyDescent="0.25">
      <c r="A96" s="5">
        <v>44738</v>
      </c>
      <c r="B96" s="6" t="s">
        <v>783</v>
      </c>
      <c r="C96" s="71">
        <v>1.78</v>
      </c>
      <c r="D96" s="71" t="s">
        <v>11</v>
      </c>
      <c r="E96" s="73" t="s">
        <v>765</v>
      </c>
      <c r="F96" s="50">
        <v>0</v>
      </c>
      <c r="G96" s="50">
        <f t="shared" si="3"/>
        <v>-1200</v>
      </c>
      <c r="H96" s="6" t="s">
        <v>146</v>
      </c>
      <c r="I96" t="s">
        <v>56</v>
      </c>
    </row>
    <row r="97" spans="1:9" ht="15.75" x14ac:dyDescent="0.25">
      <c r="A97" s="5">
        <v>44741</v>
      </c>
      <c r="B97" s="6" t="s">
        <v>784</v>
      </c>
      <c r="C97" s="71">
        <v>1.33</v>
      </c>
      <c r="D97" s="71" t="s">
        <v>11</v>
      </c>
      <c r="E97" s="76" t="s">
        <v>767</v>
      </c>
      <c r="F97" s="50">
        <f t="shared" si="2"/>
        <v>1596</v>
      </c>
      <c r="G97" s="50">
        <f t="shared" si="3"/>
        <v>396</v>
      </c>
      <c r="H97" s="6" t="s">
        <v>151</v>
      </c>
      <c r="I97" t="s">
        <v>13</v>
      </c>
    </row>
    <row r="98" spans="1:9" ht="15.75" x14ac:dyDescent="0.25">
      <c r="A98" s="5" t="s">
        <v>819</v>
      </c>
      <c r="B98" t="s">
        <v>579</v>
      </c>
      <c r="C98" s="48">
        <v>1.88</v>
      </c>
      <c r="D98" s="71" t="s">
        <v>11</v>
      </c>
      <c r="E98" s="73" t="s">
        <v>766</v>
      </c>
      <c r="F98" s="50">
        <v>0</v>
      </c>
      <c r="G98" s="50">
        <f t="shared" si="3"/>
        <v>-1200</v>
      </c>
      <c r="H98" s="6" t="s">
        <v>157</v>
      </c>
      <c r="I98" t="s">
        <v>37</v>
      </c>
    </row>
    <row r="99" spans="1:9" ht="15.75" x14ac:dyDescent="0.25">
      <c r="A99" s="5">
        <v>44744</v>
      </c>
      <c r="B99" t="s">
        <v>579</v>
      </c>
      <c r="C99" s="48">
        <v>1.47</v>
      </c>
      <c r="D99" s="71" t="s">
        <v>11</v>
      </c>
      <c r="E99" s="76" t="s">
        <v>488</v>
      </c>
      <c r="F99" s="50">
        <f t="shared" si="2"/>
        <v>1764</v>
      </c>
      <c r="G99" s="50">
        <f t="shared" si="3"/>
        <v>564</v>
      </c>
      <c r="H99" s="6" t="s">
        <v>157</v>
      </c>
      <c r="I99" t="s">
        <v>37</v>
      </c>
    </row>
    <row r="100" spans="1:9" ht="15.75" x14ac:dyDescent="0.25">
      <c r="A100" s="5">
        <v>44744</v>
      </c>
      <c r="B100" t="s">
        <v>580</v>
      </c>
      <c r="C100" s="48">
        <v>1.67</v>
      </c>
      <c r="D100" s="71" t="s">
        <v>11</v>
      </c>
      <c r="E100" s="76" t="s">
        <v>767</v>
      </c>
      <c r="F100" s="50">
        <f t="shared" si="2"/>
        <v>2004</v>
      </c>
      <c r="G100" s="50">
        <f t="shared" si="3"/>
        <v>804</v>
      </c>
      <c r="H100" s="6" t="s">
        <v>155</v>
      </c>
      <c r="I100" t="s">
        <v>14</v>
      </c>
    </row>
    <row r="101" spans="1:9" ht="15.75" x14ac:dyDescent="0.25">
      <c r="A101" s="5">
        <v>44744</v>
      </c>
      <c r="B101" t="s">
        <v>580</v>
      </c>
      <c r="C101" s="71">
        <v>1.3</v>
      </c>
      <c r="D101" s="71" t="s">
        <v>11</v>
      </c>
      <c r="E101" s="76" t="s">
        <v>487</v>
      </c>
      <c r="F101" s="50">
        <f t="shared" si="2"/>
        <v>1560</v>
      </c>
      <c r="G101" s="50">
        <f t="shared" si="3"/>
        <v>360</v>
      </c>
      <c r="H101" s="6" t="s">
        <v>155</v>
      </c>
      <c r="I101" t="s">
        <v>14</v>
      </c>
    </row>
    <row r="102" spans="1:9" ht="15.75" x14ac:dyDescent="0.25">
      <c r="A102" s="5">
        <v>44744</v>
      </c>
      <c r="B102" t="s">
        <v>581</v>
      </c>
      <c r="C102" s="71">
        <v>1.67</v>
      </c>
      <c r="D102" s="71" t="s">
        <v>11</v>
      </c>
      <c r="E102" s="73" t="s">
        <v>488</v>
      </c>
      <c r="F102" s="50">
        <v>0</v>
      </c>
      <c r="G102" s="50">
        <f t="shared" si="3"/>
        <v>-1200</v>
      </c>
      <c r="H102" s="6" t="s">
        <v>141</v>
      </c>
      <c r="I102" t="s">
        <v>14</v>
      </c>
    </row>
    <row r="103" spans="1:9" ht="15.75" x14ac:dyDescent="0.25">
      <c r="A103" s="5">
        <v>44744</v>
      </c>
      <c r="B103" t="s">
        <v>785</v>
      </c>
      <c r="C103" s="71">
        <v>1.6</v>
      </c>
      <c r="D103" s="71" t="s">
        <v>11</v>
      </c>
      <c r="E103" s="76" t="s">
        <v>807</v>
      </c>
      <c r="F103" s="50">
        <f t="shared" si="2"/>
        <v>1920</v>
      </c>
      <c r="G103" s="50">
        <f t="shared" si="3"/>
        <v>720</v>
      </c>
      <c r="H103" s="6" t="s">
        <v>803</v>
      </c>
      <c r="I103" t="s">
        <v>13</v>
      </c>
    </row>
    <row r="104" spans="1:9" ht="15.75" x14ac:dyDescent="0.25">
      <c r="A104" s="5">
        <v>44747</v>
      </c>
      <c r="B104" t="s">
        <v>786</v>
      </c>
      <c r="C104" s="71">
        <v>1.61</v>
      </c>
      <c r="D104" s="71" t="s">
        <v>11</v>
      </c>
      <c r="E104" s="73" t="s">
        <v>765</v>
      </c>
      <c r="F104" s="50">
        <v>0</v>
      </c>
      <c r="G104" s="50">
        <f t="shared" si="3"/>
        <v>-1200</v>
      </c>
      <c r="H104" s="6" t="s">
        <v>151</v>
      </c>
      <c r="I104" t="s">
        <v>56</v>
      </c>
    </row>
    <row r="105" spans="1:9" ht="15.75" x14ac:dyDescent="0.25">
      <c r="A105" s="5">
        <v>44748</v>
      </c>
      <c r="B105" t="s">
        <v>787</v>
      </c>
      <c r="C105" s="71">
        <v>1.34</v>
      </c>
      <c r="D105" s="71" t="s">
        <v>11</v>
      </c>
      <c r="E105" s="76" t="s">
        <v>767</v>
      </c>
      <c r="F105" s="50">
        <f t="shared" si="2"/>
        <v>1608</v>
      </c>
      <c r="G105" s="50">
        <f t="shared" si="3"/>
        <v>408</v>
      </c>
      <c r="H105" s="6" t="s">
        <v>144</v>
      </c>
      <c r="I105" t="s">
        <v>56</v>
      </c>
    </row>
    <row r="106" spans="1:9" ht="15.75" x14ac:dyDescent="0.25">
      <c r="A106" s="5">
        <v>44748</v>
      </c>
      <c r="B106" t="s">
        <v>774</v>
      </c>
      <c r="C106" s="71">
        <v>1.32</v>
      </c>
      <c r="D106" s="71" t="s">
        <v>11</v>
      </c>
      <c r="E106" s="76" t="s">
        <v>767</v>
      </c>
      <c r="F106" s="50">
        <f t="shared" si="2"/>
        <v>1584</v>
      </c>
      <c r="G106" s="50">
        <f t="shared" si="3"/>
        <v>384</v>
      </c>
      <c r="H106" s="6" t="s">
        <v>146</v>
      </c>
      <c r="I106" t="s">
        <v>56</v>
      </c>
    </row>
    <row r="107" spans="1:9" ht="15.75" x14ac:dyDescent="0.25">
      <c r="A107" s="5">
        <v>44748</v>
      </c>
      <c r="B107" t="s">
        <v>788</v>
      </c>
      <c r="C107" s="71">
        <v>1.35</v>
      </c>
      <c r="D107" s="71" t="s">
        <v>11</v>
      </c>
      <c r="E107" s="76" t="s">
        <v>767</v>
      </c>
      <c r="F107" s="50">
        <f t="shared" si="2"/>
        <v>1620</v>
      </c>
      <c r="G107" s="50">
        <f t="shared" si="3"/>
        <v>420</v>
      </c>
      <c r="H107" s="6" t="s">
        <v>154</v>
      </c>
      <c r="I107" t="s">
        <v>13</v>
      </c>
    </row>
    <row r="108" spans="1:9" ht="15.75" x14ac:dyDescent="0.25">
      <c r="A108" s="5">
        <v>44749</v>
      </c>
      <c r="B108" t="s">
        <v>587</v>
      </c>
      <c r="C108" s="71">
        <v>1.67</v>
      </c>
      <c r="D108" s="71" t="s">
        <v>11</v>
      </c>
      <c r="E108" s="76" t="s">
        <v>487</v>
      </c>
      <c r="F108" s="50">
        <f t="shared" si="2"/>
        <v>2004</v>
      </c>
      <c r="G108" s="50">
        <f t="shared" si="3"/>
        <v>804</v>
      </c>
      <c r="H108" s="6" t="s">
        <v>156</v>
      </c>
      <c r="I108" t="s">
        <v>536</v>
      </c>
    </row>
    <row r="109" spans="1:9" ht="15.75" x14ac:dyDescent="0.25">
      <c r="A109" s="5">
        <v>44749</v>
      </c>
      <c r="B109" t="s">
        <v>588</v>
      </c>
      <c r="C109" s="71">
        <v>1.62</v>
      </c>
      <c r="D109" s="71" t="s">
        <v>11</v>
      </c>
      <c r="E109" s="73" t="s">
        <v>487</v>
      </c>
      <c r="F109" s="50">
        <v>0</v>
      </c>
      <c r="G109" s="50">
        <f t="shared" si="3"/>
        <v>-1200</v>
      </c>
      <c r="H109" s="6" t="s">
        <v>148</v>
      </c>
      <c r="I109" t="s">
        <v>536</v>
      </c>
    </row>
    <row r="110" spans="1:9" ht="15.75" x14ac:dyDescent="0.25">
      <c r="A110" s="5">
        <v>44752</v>
      </c>
      <c r="B110" t="s">
        <v>592</v>
      </c>
      <c r="C110" s="71">
        <v>1.44</v>
      </c>
      <c r="D110" s="71" t="s">
        <v>11</v>
      </c>
      <c r="E110" s="83" t="s">
        <v>808</v>
      </c>
      <c r="F110" s="50">
        <v>0</v>
      </c>
      <c r="G110" s="50">
        <v>0</v>
      </c>
      <c r="H110" s="6" t="s">
        <v>146</v>
      </c>
      <c r="I110" t="s">
        <v>14</v>
      </c>
    </row>
    <row r="111" spans="1:9" ht="15.75" x14ac:dyDescent="0.25">
      <c r="A111" s="5">
        <v>44752</v>
      </c>
      <c r="B111" t="s">
        <v>592</v>
      </c>
      <c r="C111" s="71">
        <v>1.79</v>
      </c>
      <c r="D111" s="71" t="s">
        <v>11</v>
      </c>
      <c r="E111" s="73" t="s">
        <v>488</v>
      </c>
      <c r="F111" s="50">
        <v>0</v>
      </c>
      <c r="G111" s="50">
        <f t="shared" si="3"/>
        <v>-1200</v>
      </c>
      <c r="H111" s="6" t="s">
        <v>146</v>
      </c>
      <c r="I111" t="s">
        <v>14</v>
      </c>
    </row>
    <row r="112" spans="1:9" ht="15.75" x14ac:dyDescent="0.25">
      <c r="A112" s="5">
        <v>44752</v>
      </c>
      <c r="B112" t="s">
        <v>594</v>
      </c>
      <c r="C112" s="71">
        <v>1.33</v>
      </c>
      <c r="D112" s="71" t="s">
        <v>11</v>
      </c>
      <c r="E112" s="76" t="s">
        <v>767</v>
      </c>
      <c r="F112" s="50">
        <f t="shared" si="2"/>
        <v>1596</v>
      </c>
      <c r="G112" s="50">
        <f t="shared" si="3"/>
        <v>396</v>
      </c>
      <c r="H112" s="6" t="s">
        <v>146</v>
      </c>
      <c r="I112" t="s">
        <v>14</v>
      </c>
    </row>
    <row r="113" spans="1:9" ht="15.75" x14ac:dyDescent="0.25">
      <c r="A113" s="5">
        <v>44752</v>
      </c>
      <c r="B113" t="s">
        <v>595</v>
      </c>
      <c r="C113" s="71">
        <v>1.31</v>
      </c>
      <c r="D113" s="71" t="s">
        <v>11</v>
      </c>
      <c r="E113" s="76" t="s">
        <v>767</v>
      </c>
      <c r="F113" s="50">
        <f t="shared" si="2"/>
        <v>1572</v>
      </c>
      <c r="G113" s="50">
        <f t="shared" si="3"/>
        <v>372</v>
      </c>
      <c r="H113" s="6" t="s">
        <v>154</v>
      </c>
      <c r="I113" t="s">
        <v>14</v>
      </c>
    </row>
    <row r="114" spans="1:9" ht="15.75" x14ac:dyDescent="0.25">
      <c r="A114" s="5">
        <v>44752</v>
      </c>
      <c r="B114" t="s">
        <v>596</v>
      </c>
      <c r="C114" s="71">
        <v>1.37</v>
      </c>
      <c r="D114" s="71" t="s">
        <v>11</v>
      </c>
      <c r="E114" s="73" t="s">
        <v>767</v>
      </c>
      <c r="F114" s="50">
        <v>0</v>
      </c>
      <c r="G114" s="50">
        <f t="shared" si="3"/>
        <v>-1200</v>
      </c>
      <c r="H114" s="6" t="s">
        <v>148</v>
      </c>
      <c r="I114" s="10" t="s">
        <v>18</v>
      </c>
    </row>
    <row r="115" spans="1:9" ht="15.75" x14ac:dyDescent="0.25">
      <c r="A115" s="5">
        <v>44752</v>
      </c>
      <c r="B115" t="s">
        <v>597</v>
      </c>
      <c r="C115" s="71">
        <v>2.2599999999999998</v>
      </c>
      <c r="D115" s="71" t="s">
        <v>11</v>
      </c>
      <c r="E115" s="76" t="s">
        <v>766</v>
      </c>
      <c r="F115" s="50">
        <f t="shared" si="2"/>
        <v>2711.9999999999995</v>
      </c>
      <c r="G115" s="50">
        <f t="shared" si="3"/>
        <v>1511.9999999999995</v>
      </c>
      <c r="H115" s="6" t="s">
        <v>148</v>
      </c>
      <c r="I115" t="s">
        <v>37</v>
      </c>
    </row>
    <row r="116" spans="1:9" ht="15.75" x14ac:dyDescent="0.25">
      <c r="A116" s="5">
        <v>44752</v>
      </c>
      <c r="B116" t="s">
        <v>597</v>
      </c>
      <c r="C116" s="71">
        <v>1.79</v>
      </c>
      <c r="D116" s="71" t="s">
        <v>11</v>
      </c>
      <c r="E116" s="76" t="s">
        <v>488</v>
      </c>
      <c r="F116" s="50">
        <f t="shared" si="2"/>
        <v>2148</v>
      </c>
      <c r="G116" s="50">
        <f t="shared" si="3"/>
        <v>948</v>
      </c>
      <c r="H116" s="6" t="s">
        <v>148</v>
      </c>
      <c r="I116" t="s">
        <v>37</v>
      </c>
    </row>
    <row r="117" spans="1:9" ht="15.75" x14ac:dyDescent="0.25">
      <c r="A117" s="5">
        <v>44752</v>
      </c>
      <c r="B117" t="s">
        <v>790</v>
      </c>
      <c r="C117" s="71">
        <v>1.44</v>
      </c>
      <c r="D117" s="71" t="s">
        <v>11</v>
      </c>
      <c r="E117" s="76" t="s">
        <v>808</v>
      </c>
      <c r="F117" s="50">
        <f t="shared" si="2"/>
        <v>1728</v>
      </c>
      <c r="G117" s="50">
        <f t="shared" si="3"/>
        <v>528</v>
      </c>
      <c r="H117" s="6" t="s">
        <v>154</v>
      </c>
      <c r="I117" t="s">
        <v>13</v>
      </c>
    </row>
    <row r="118" spans="1:9" ht="15.75" x14ac:dyDescent="0.25">
      <c r="A118" s="5">
        <v>44752</v>
      </c>
      <c r="B118" t="s">
        <v>791</v>
      </c>
      <c r="C118" s="71">
        <v>1.9</v>
      </c>
      <c r="D118" s="71" t="s">
        <v>11</v>
      </c>
      <c r="E118" s="83" t="s">
        <v>766</v>
      </c>
      <c r="F118" s="50">
        <v>0</v>
      </c>
      <c r="G118" s="50">
        <v>0</v>
      </c>
      <c r="H118" s="6" t="s">
        <v>146</v>
      </c>
      <c r="I118" t="s">
        <v>41</v>
      </c>
    </row>
    <row r="119" spans="1:9" ht="15.75" x14ac:dyDescent="0.25">
      <c r="A119" s="5">
        <v>44752</v>
      </c>
      <c r="B119" t="s">
        <v>791</v>
      </c>
      <c r="C119" s="71">
        <v>1.69</v>
      </c>
      <c r="D119" s="71" t="s">
        <v>11</v>
      </c>
      <c r="E119" s="73" t="s">
        <v>488</v>
      </c>
      <c r="F119" s="50">
        <v>0</v>
      </c>
      <c r="G119" s="50">
        <f t="shared" si="3"/>
        <v>-1200</v>
      </c>
      <c r="H119" s="6" t="s">
        <v>146</v>
      </c>
      <c r="I119" t="s">
        <v>41</v>
      </c>
    </row>
    <row r="120" spans="1:9" ht="15.75" x14ac:dyDescent="0.25">
      <c r="A120" s="5">
        <v>44758</v>
      </c>
      <c r="B120" t="s">
        <v>792</v>
      </c>
      <c r="C120" s="71">
        <v>1.68</v>
      </c>
      <c r="D120" s="71" t="s">
        <v>11</v>
      </c>
      <c r="E120" s="73" t="s">
        <v>765</v>
      </c>
      <c r="F120" s="50">
        <v>0</v>
      </c>
      <c r="G120" s="50">
        <f t="shared" si="3"/>
        <v>-1200</v>
      </c>
      <c r="H120" s="6" t="s">
        <v>148</v>
      </c>
      <c r="I120" t="s">
        <v>13</v>
      </c>
    </row>
    <row r="121" spans="1:9" ht="15.75" x14ac:dyDescent="0.25">
      <c r="A121" s="5">
        <v>44758</v>
      </c>
      <c r="B121" t="s">
        <v>793</v>
      </c>
      <c r="C121" s="71">
        <v>1.33</v>
      </c>
      <c r="D121" s="71" t="s">
        <v>11</v>
      </c>
      <c r="E121" s="76" t="s">
        <v>767</v>
      </c>
      <c r="F121" s="50">
        <f t="shared" si="2"/>
        <v>1596</v>
      </c>
      <c r="G121" s="50">
        <f t="shared" si="3"/>
        <v>396</v>
      </c>
      <c r="H121" s="6" t="s">
        <v>145</v>
      </c>
      <c r="I121" t="s">
        <v>15</v>
      </c>
    </row>
    <row r="122" spans="1:9" ht="15.75" x14ac:dyDescent="0.25">
      <c r="A122" s="5">
        <v>44759</v>
      </c>
      <c r="B122" t="s">
        <v>599</v>
      </c>
      <c r="C122" s="71">
        <v>1.75</v>
      </c>
      <c r="D122" s="71" t="s">
        <v>11</v>
      </c>
      <c r="E122" s="73" t="s">
        <v>488</v>
      </c>
      <c r="F122" s="50">
        <v>0</v>
      </c>
      <c r="G122" s="50">
        <f t="shared" si="3"/>
        <v>-1200</v>
      </c>
      <c r="H122" s="6" t="s">
        <v>155</v>
      </c>
      <c r="I122" t="s">
        <v>14</v>
      </c>
    </row>
    <row r="123" spans="1:9" ht="15.75" x14ac:dyDescent="0.25">
      <c r="A123" s="5">
        <v>44762</v>
      </c>
      <c r="B123" t="s">
        <v>600</v>
      </c>
      <c r="C123" s="71">
        <v>2.12</v>
      </c>
      <c r="D123" s="71" t="s">
        <v>11</v>
      </c>
      <c r="E123" s="73" t="s">
        <v>766</v>
      </c>
      <c r="F123" s="50">
        <v>0</v>
      </c>
      <c r="G123" s="50">
        <f t="shared" si="3"/>
        <v>-1200</v>
      </c>
      <c r="H123" s="6" t="s">
        <v>154</v>
      </c>
      <c r="I123" s="10" t="s">
        <v>18</v>
      </c>
    </row>
    <row r="124" spans="1:9" ht="15.75" x14ac:dyDescent="0.25">
      <c r="A124" s="5">
        <v>44765</v>
      </c>
      <c r="B124" t="s">
        <v>794</v>
      </c>
      <c r="C124" s="71">
        <v>1.34</v>
      </c>
      <c r="D124" s="71" t="s">
        <v>11</v>
      </c>
      <c r="E124" s="76" t="s">
        <v>767</v>
      </c>
      <c r="F124" s="50">
        <f t="shared" si="2"/>
        <v>1608</v>
      </c>
      <c r="G124" s="50">
        <f t="shared" si="3"/>
        <v>408</v>
      </c>
      <c r="H124" s="6" t="s">
        <v>150</v>
      </c>
      <c r="I124" t="s">
        <v>56</v>
      </c>
    </row>
    <row r="125" spans="1:9" ht="15.75" x14ac:dyDescent="0.25">
      <c r="A125" s="5">
        <v>44765</v>
      </c>
      <c r="B125" t="s">
        <v>795</v>
      </c>
      <c r="C125" s="71">
        <v>1.94</v>
      </c>
      <c r="D125" s="71" t="s">
        <v>11</v>
      </c>
      <c r="E125" s="73" t="s">
        <v>488</v>
      </c>
      <c r="F125" s="50">
        <v>0</v>
      </c>
      <c r="G125" s="50">
        <f t="shared" si="3"/>
        <v>-1200</v>
      </c>
      <c r="H125" s="6" t="s">
        <v>150</v>
      </c>
      <c r="I125" t="s">
        <v>41</v>
      </c>
    </row>
    <row r="126" spans="1:9" ht="15.75" x14ac:dyDescent="0.25">
      <c r="A126" s="5">
        <v>44766</v>
      </c>
      <c r="B126" t="s">
        <v>601</v>
      </c>
      <c r="C126" s="71">
        <v>1.32</v>
      </c>
      <c r="D126" s="71" t="s">
        <v>11</v>
      </c>
      <c r="E126" s="76" t="s">
        <v>767</v>
      </c>
      <c r="F126" s="50">
        <f t="shared" si="2"/>
        <v>1584</v>
      </c>
      <c r="G126" s="50">
        <f t="shared" si="3"/>
        <v>384</v>
      </c>
      <c r="H126" s="6" t="s">
        <v>145</v>
      </c>
      <c r="I126" t="s">
        <v>37</v>
      </c>
    </row>
    <row r="127" spans="1:9" ht="15.75" x14ac:dyDescent="0.25">
      <c r="A127" s="5">
        <v>44766</v>
      </c>
      <c r="B127" t="s">
        <v>601</v>
      </c>
      <c r="C127" s="71">
        <v>1.95</v>
      </c>
      <c r="D127" s="71" t="s">
        <v>11</v>
      </c>
      <c r="E127" s="73" t="s">
        <v>488</v>
      </c>
      <c r="F127" s="50">
        <v>0</v>
      </c>
      <c r="G127" s="50">
        <f t="shared" si="3"/>
        <v>-1200</v>
      </c>
      <c r="H127" s="6" t="s">
        <v>145</v>
      </c>
      <c r="I127" t="s">
        <v>37</v>
      </c>
    </row>
    <row r="128" spans="1:9" ht="15.75" x14ac:dyDescent="0.25">
      <c r="A128" s="5">
        <v>44768</v>
      </c>
      <c r="B128" t="s">
        <v>603</v>
      </c>
      <c r="C128" s="71">
        <v>1.37</v>
      </c>
      <c r="D128" s="71" t="s">
        <v>11</v>
      </c>
      <c r="E128" s="76" t="s">
        <v>767</v>
      </c>
      <c r="F128" s="50">
        <f t="shared" si="2"/>
        <v>1644.0000000000002</v>
      </c>
      <c r="G128" s="50">
        <f t="shared" si="3"/>
        <v>444.00000000000023</v>
      </c>
      <c r="H128" s="6" t="s">
        <v>145</v>
      </c>
      <c r="I128" s="10" t="s">
        <v>18</v>
      </c>
    </row>
    <row r="129" spans="1:9" ht="15.75" x14ac:dyDescent="0.25">
      <c r="A129" s="5">
        <v>44772</v>
      </c>
      <c r="B129" t="s">
        <v>604</v>
      </c>
      <c r="C129" s="71">
        <v>1.3</v>
      </c>
      <c r="D129" s="71" t="s">
        <v>11</v>
      </c>
      <c r="E129" s="76" t="s">
        <v>767</v>
      </c>
      <c r="F129" s="50">
        <f t="shared" si="2"/>
        <v>1560</v>
      </c>
      <c r="G129" s="50">
        <f t="shared" si="3"/>
        <v>360</v>
      </c>
      <c r="H129" s="6" t="s">
        <v>151</v>
      </c>
      <c r="I129" t="s">
        <v>14</v>
      </c>
    </row>
    <row r="130" spans="1:9" ht="15.75" x14ac:dyDescent="0.25">
      <c r="A130" s="5">
        <v>44772</v>
      </c>
      <c r="B130" t="s">
        <v>604</v>
      </c>
      <c r="C130" s="71">
        <v>1.68</v>
      </c>
      <c r="D130" s="71" t="s">
        <v>11</v>
      </c>
      <c r="E130" s="76" t="s">
        <v>488</v>
      </c>
      <c r="F130" s="50">
        <f t="shared" si="2"/>
        <v>2016</v>
      </c>
      <c r="G130" s="50">
        <f t="shared" si="3"/>
        <v>816</v>
      </c>
      <c r="H130" s="6" t="s">
        <v>151</v>
      </c>
      <c r="I130" t="s">
        <v>14</v>
      </c>
    </row>
    <row r="131" spans="1:9" ht="15.75" x14ac:dyDescent="0.25">
      <c r="A131" s="5">
        <v>44772</v>
      </c>
      <c r="B131" t="s">
        <v>605</v>
      </c>
      <c r="C131" s="71">
        <v>1.43</v>
      </c>
      <c r="D131" s="71" t="s">
        <v>11</v>
      </c>
      <c r="E131" s="76" t="s">
        <v>808</v>
      </c>
      <c r="F131" s="50">
        <f t="shared" ref="F131:F193" si="4">C131*D$418</f>
        <v>1716</v>
      </c>
      <c r="G131" s="50">
        <f t="shared" ref="G131:G194" si="5">F131-D$418</f>
        <v>516</v>
      </c>
      <c r="H131" s="6" t="s">
        <v>154</v>
      </c>
      <c r="I131" t="s">
        <v>14</v>
      </c>
    </row>
    <row r="132" spans="1:9" ht="15.75" x14ac:dyDescent="0.25">
      <c r="A132" s="5">
        <v>44772</v>
      </c>
      <c r="B132" t="s">
        <v>605</v>
      </c>
      <c r="C132" s="71">
        <v>1.66</v>
      </c>
      <c r="D132" s="71" t="s">
        <v>11</v>
      </c>
      <c r="E132" s="76" t="s">
        <v>487</v>
      </c>
      <c r="F132" s="50">
        <f t="shared" si="4"/>
        <v>1992</v>
      </c>
      <c r="G132" s="50">
        <f t="shared" si="5"/>
        <v>792</v>
      </c>
      <c r="H132" s="6" t="s">
        <v>154</v>
      </c>
      <c r="I132" t="s">
        <v>14</v>
      </c>
    </row>
    <row r="133" spans="1:9" ht="15.75" x14ac:dyDescent="0.25">
      <c r="A133" s="5">
        <v>44772</v>
      </c>
      <c r="B133" t="s">
        <v>796</v>
      </c>
      <c r="C133" s="71">
        <v>1.33</v>
      </c>
      <c r="D133" s="71" t="s">
        <v>11</v>
      </c>
      <c r="E133" s="76" t="s">
        <v>767</v>
      </c>
      <c r="F133" s="50">
        <f t="shared" si="4"/>
        <v>1596</v>
      </c>
      <c r="G133" s="50">
        <f t="shared" si="5"/>
        <v>396</v>
      </c>
      <c r="H133" s="6" t="s">
        <v>146</v>
      </c>
      <c r="I133" t="s">
        <v>13</v>
      </c>
    </row>
    <row r="134" spans="1:9" ht="15.75" x14ac:dyDescent="0.25">
      <c r="A134" s="5">
        <v>44772</v>
      </c>
      <c r="B134" t="s">
        <v>797</v>
      </c>
      <c r="C134" s="71">
        <v>1.71</v>
      </c>
      <c r="D134" s="71" t="s">
        <v>11</v>
      </c>
      <c r="E134" s="73" t="s">
        <v>765</v>
      </c>
      <c r="F134" s="50">
        <v>0</v>
      </c>
      <c r="G134" s="50">
        <f t="shared" si="5"/>
        <v>-1200</v>
      </c>
      <c r="H134" s="6" t="s">
        <v>148</v>
      </c>
      <c r="I134" t="s">
        <v>15</v>
      </c>
    </row>
    <row r="135" spans="1:9" ht="15.75" x14ac:dyDescent="0.25">
      <c r="A135" s="5">
        <v>44772</v>
      </c>
      <c r="B135" t="s">
        <v>798</v>
      </c>
      <c r="C135" s="71">
        <v>1.34</v>
      </c>
      <c r="D135" s="71" t="s">
        <v>11</v>
      </c>
      <c r="E135" s="76" t="s">
        <v>767</v>
      </c>
      <c r="F135" s="50">
        <f t="shared" si="4"/>
        <v>1608</v>
      </c>
      <c r="G135" s="50">
        <f t="shared" si="5"/>
        <v>408</v>
      </c>
      <c r="H135" s="6" t="s">
        <v>150</v>
      </c>
      <c r="I135" t="s">
        <v>13</v>
      </c>
    </row>
    <row r="136" spans="1:9" ht="15.75" x14ac:dyDescent="0.25">
      <c r="A136" s="5">
        <v>44773</v>
      </c>
      <c r="B136" t="s">
        <v>606</v>
      </c>
      <c r="C136" s="71">
        <v>1.93</v>
      </c>
      <c r="D136" s="71" t="s">
        <v>11</v>
      </c>
      <c r="E136" s="73" t="s">
        <v>766</v>
      </c>
      <c r="F136" s="50">
        <v>0</v>
      </c>
      <c r="G136" s="50">
        <f t="shared" si="5"/>
        <v>-1200</v>
      </c>
      <c r="H136" s="6" t="s">
        <v>149</v>
      </c>
      <c r="I136" t="s">
        <v>37</v>
      </c>
    </row>
    <row r="137" spans="1:9" ht="15.75" x14ac:dyDescent="0.25">
      <c r="A137" s="5">
        <v>44773</v>
      </c>
      <c r="B137" t="s">
        <v>606</v>
      </c>
      <c r="C137" s="71">
        <v>1.75</v>
      </c>
      <c r="D137" s="71" t="s">
        <v>11</v>
      </c>
      <c r="E137" s="76" t="s">
        <v>488</v>
      </c>
      <c r="F137" s="50">
        <f t="shared" si="4"/>
        <v>2100</v>
      </c>
      <c r="G137" s="50">
        <f t="shared" si="5"/>
        <v>900</v>
      </c>
      <c r="H137" s="6" t="s">
        <v>149</v>
      </c>
      <c r="I137" t="s">
        <v>37</v>
      </c>
    </row>
    <row r="138" spans="1:9" ht="15.75" x14ac:dyDescent="0.25">
      <c r="A138" s="5">
        <v>44773</v>
      </c>
      <c r="B138" t="s">
        <v>799</v>
      </c>
      <c r="C138" s="71">
        <v>1.34</v>
      </c>
      <c r="D138" s="71" t="s">
        <v>11</v>
      </c>
      <c r="E138" s="76" t="s">
        <v>767</v>
      </c>
      <c r="F138" s="50">
        <f t="shared" si="4"/>
        <v>1608</v>
      </c>
      <c r="G138" s="50">
        <f t="shared" si="5"/>
        <v>408</v>
      </c>
      <c r="H138" s="6" t="s">
        <v>149</v>
      </c>
      <c r="I138" t="s">
        <v>56</v>
      </c>
    </row>
    <row r="139" spans="1:9" ht="15.75" x14ac:dyDescent="0.25">
      <c r="A139" s="5">
        <v>44773</v>
      </c>
      <c r="B139" t="s">
        <v>800</v>
      </c>
      <c r="C139" s="71">
        <v>1.36</v>
      </c>
      <c r="D139" s="71" t="s">
        <v>11</v>
      </c>
      <c r="E139" s="76" t="s">
        <v>767</v>
      </c>
      <c r="F139" s="50">
        <f t="shared" si="4"/>
        <v>1632.0000000000002</v>
      </c>
      <c r="G139" s="50">
        <f t="shared" si="5"/>
        <v>432.00000000000023</v>
      </c>
      <c r="H139" s="6" t="s">
        <v>156</v>
      </c>
      <c r="I139" t="s">
        <v>13</v>
      </c>
    </row>
    <row r="140" spans="1:9" ht="15.75" x14ac:dyDescent="0.25">
      <c r="A140" s="5">
        <v>44773</v>
      </c>
      <c r="B140" t="s">
        <v>801</v>
      </c>
      <c r="C140" s="71">
        <v>1.87</v>
      </c>
      <c r="D140" s="71" t="s">
        <v>11</v>
      </c>
      <c r="E140" s="76" t="s">
        <v>765</v>
      </c>
      <c r="F140" s="50">
        <f t="shared" si="4"/>
        <v>2244</v>
      </c>
      <c r="G140" s="50">
        <f t="shared" si="5"/>
        <v>1044</v>
      </c>
      <c r="H140" s="6" t="s">
        <v>154</v>
      </c>
      <c r="I140" t="s">
        <v>15</v>
      </c>
    </row>
    <row r="141" spans="1:9" ht="15.75" x14ac:dyDescent="0.25">
      <c r="A141" s="5">
        <v>44777</v>
      </c>
      <c r="B141" s="6" t="s">
        <v>16</v>
      </c>
      <c r="C141" s="71">
        <v>1.88</v>
      </c>
      <c r="D141" s="71" t="s">
        <v>569</v>
      </c>
      <c r="E141" s="73" t="s">
        <v>765</v>
      </c>
      <c r="F141" s="50">
        <v>0</v>
      </c>
      <c r="G141" s="50">
        <f t="shared" si="5"/>
        <v>-1200</v>
      </c>
      <c r="H141" s="6" t="s">
        <v>139</v>
      </c>
      <c r="I141" s="7" t="s">
        <v>15</v>
      </c>
    </row>
    <row r="142" spans="1:9" ht="15.75" x14ac:dyDescent="0.25">
      <c r="A142" s="5">
        <v>44779</v>
      </c>
      <c r="B142" s="6" t="s">
        <v>17</v>
      </c>
      <c r="C142" s="71">
        <v>2.08</v>
      </c>
      <c r="D142" s="71" t="s">
        <v>569</v>
      </c>
      <c r="E142" s="76" t="s">
        <v>766</v>
      </c>
      <c r="F142" s="50">
        <f t="shared" si="4"/>
        <v>2496</v>
      </c>
      <c r="G142" s="50">
        <f t="shared" si="5"/>
        <v>1296</v>
      </c>
      <c r="H142" s="6" t="s">
        <v>140</v>
      </c>
      <c r="I142" s="6" t="s">
        <v>18</v>
      </c>
    </row>
    <row r="143" spans="1:9" ht="15.75" x14ac:dyDescent="0.25">
      <c r="A143" s="5">
        <v>44779</v>
      </c>
      <c r="B143" s="6" t="s">
        <v>19</v>
      </c>
      <c r="C143" s="71">
        <v>1.37</v>
      </c>
      <c r="D143" s="71" t="s">
        <v>569</v>
      </c>
      <c r="E143" s="76" t="s">
        <v>767</v>
      </c>
      <c r="F143" s="50">
        <f t="shared" si="4"/>
        <v>1644.0000000000002</v>
      </c>
      <c r="G143" s="50">
        <f t="shared" si="5"/>
        <v>444.00000000000023</v>
      </c>
      <c r="H143" s="6" t="s">
        <v>141</v>
      </c>
      <c r="I143" s="6" t="s">
        <v>14</v>
      </c>
    </row>
    <row r="144" spans="1:9" ht="15.75" x14ac:dyDescent="0.25">
      <c r="A144" s="5">
        <v>44779</v>
      </c>
      <c r="B144" s="6" t="s">
        <v>19</v>
      </c>
      <c r="C144" s="71">
        <v>1.91</v>
      </c>
      <c r="D144" s="71" t="s">
        <v>569</v>
      </c>
      <c r="E144" s="76" t="s">
        <v>488</v>
      </c>
      <c r="F144" s="50">
        <f t="shared" si="4"/>
        <v>2292</v>
      </c>
      <c r="G144" s="50">
        <f t="shared" si="5"/>
        <v>1092</v>
      </c>
      <c r="H144" s="6" t="s">
        <v>141</v>
      </c>
      <c r="I144" s="6" t="s">
        <v>14</v>
      </c>
    </row>
    <row r="145" spans="1:9" ht="15.75" x14ac:dyDescent="0.25">
      <c r="A145" s="5">
        <v>44779</v>
      </c>
      <c r="B145" s="6" t="s">
        <v>21</v>
      </c>
      <c r="C145" s="71">
        <v>1.42</v>
      </c>
      <c r="D145" s="71" t="s">
        <v>569</v>
      </c>
      <c r="E145" s="76" t="s">
        <v>808</v>
      </c>
      <c r="F145" s="50">
        <f t="shared" si="4"/>
        <v>1704</v>
      </c>
      <c r="G145" s="50">
        <f t="shared" si="5"/>
        <v>504</v>
      </c>
      <c r="H145" s="6" t="s">
        <v>143</v>
      </c>
      <c r="I145" s="6" t="s">
        <v>14</v>
      </c>
    </row>
    <row r="146" spans="1:9" ht="15.75" x14ac:dyDescent="0.25">
      <c r="A146" s="5">
        <v>44779</v>
      </c>
      <c r="B146" s="6" t="s">
        <v>21</v>
      </c>
      <c r="C146" s="71">
        <v>1.68</v>
      </c>
      <c r="D146" s="71" t="s">
        <v>569</v>
      </c>
      <c r="E146" s="76" t="s">
        <v>487</v>
      </c>
      <c r="F146" s="50">
        <f t="shared" si="4"/>
        <v>2016</v>
      </c>
      <c r="G146" s="50">
        <f t="shared" si="5"/>
        <v>816</v>
      </c>
      <c r="H146" s="6" t="s">
        <v>143</v>
      </c>
      <c r="I146" s="6" t="s">
        <v>14</v>
      </c>
    </row>
    <row r="147" spans="1:9" ht="15.75" x14ac:dyDescent="0.25">
      <c r="A147" s="5">
        <v>44779</v>
      </c>
      <c r="B147" s="6" t="s">
        <v>20</v>
      </c>
      <c r="C147" s="71">
        <v>1.42</v>
      </c>
      <c r="D147" s="71" t="s">
        <v>569</v>
      </c>
      <c r="E147" s="73" t="s">
        <v>808</v>
      </c>
      <c r="F147" s="50">
        <v>0</v>
      </c>
      <c r="G147" s="50">
        <f t="shared" si="5"/>
        <v>-1200</v>
      </c>
      <c r="H147" s="6" t="s">
        <v>142</v>
      </c>
      <c r="I147" s="6" t="s">
        <v>14</v>
      </c>
    </row>
    <row r="148" spans="1:9" ht="15.75" x14ac:dyDescent="0.25">
      <c r="A148" s="5">
        <v>44779</v>
      </c>
      <c r="B148" s="6" t="s">
        <v>20</v>
      </c>
      <c r="C148" s="71">
        <v>1.99</v>
      </c>
      <c r="D148" s="71" t="s">
        <v>569</v>
      </c>
      <c r="E148" s="76" t="s">
        <v>488</v>
      </c>
      <c r="F148" s="50">
        <f t="shared" si="4"/>
        <v>2388</v>
      </c>
      <c r="G148" s="50">
        <f t="shared" si="5"/>
        <v>1188</v>
      </c>
      <c r="H148" s="6" t="s">
        <v>142</v>
      </c>
      <c r="I148" s="6" t="s">
        <v>14</v>
      </c>
    </row>
    <row r="149" spans="1:9" ht="15.75" x14ac:dyDescent="0.25">
      <c r="A149" s="5">
        <v>44780</v>
      </c>
      <c r="B149" s="6" t="s">
        <v>22</v>
      </c>
      <c r="C149" s="71">
        <v>1.85</v>
      </c>
      <c r="D149" s="71" t="s">
        <v>569</v>
      </c>
      <c r="E149" s="76" t="s">
        <v>766</v>
      </c>
      <c r="F149" s="50">
        <f t="shared" si="4"/>
        <v>2220</v>
      </c>
      <c r="G149" s="50">
        <f t="shared" si="5"/>
        <v>1020</v>
      </c>
      <c r="H149" s="6" t="s">
        <v>144</v>
      </c>
      <c r="I149" s="6" t="s">
        <v>23</v>
      </c>
    </row>
    <row r="150" spans="1:9" ht="15.75" x14ac:dyDescent="0.25">
      <c r="A150" s="5">
        <v>44780</v>
      </c>
      <c r="B150" s="6" t="s">
        <v>24</v>
      </c>
      <c r="C150" s="71">
        <v>1.6</v>
      </c>
      <c r="D150" s="71" t="s">
        <v>569</v>
      </c>
      <c r="E150" s="76" t="s">
        <v>765</v>
      </c>
      <c r="F150" s="50">
        <f t="shared" si="4"/>
        <v>1920</v>
      </c>
      <c r="G150" s="50">
        <f t="shared" si="5"/>
        <v>720</v>
      </c>
      <c r="H150" s="6" t="s">
        <v>145</v>
      </c>
      <c r="I150" s="6" t="s">
        <v>13</v>
      </c>
    </row>
    <row r="151" spans="1:9" ht="15.75" x14ac:dyDescent="0.25">
      <c r="A151" s="5">
        <v>44780</v>
      </c>
      <c r="B151" s="6" t="s">
        <v>768</v>
      </c>
      <c r="C151" s="71">
        <v>2.1800000000000002</v>
      </c>
      <c r="D151" s="71" t="s">
        <v>569</v>
      </c>
      <c r="E151" s="76" t="s">
        <v>766</v>
      </c>
      <c r="F151" s="50">
        <f t="shared" si="4"/>
        <v>2616</v>
      </c>
      <c r="G151" s="50">
        <f t="shared" si="5"/>
        <v>1416</v>
      </c>
      <c r="H151" s="6" t="s">
        <v>140</v>
      </c>
      <c r="I151" s="6" t="s">
        <v>25</v>
      </c>
    </row>
    <row r="152" spans="1:9" ht="15.75" x14ac:dyDescent="0.25">
      <c r="A152" s="5">
        <v>44785</v>
      </c>
      <c r="B152" s="6" t="s">
        <v>26</v>
      </c>
      <c r="C152" s="71">
        <v>1.47</v>
      </c>
      <c r="D152" s="71" t="s">
        <v>569</v>
      </c>
      <c r="E152" s="76" t="s">
        <v>767</v>
      </c>
      <c r="F152" s="50">
        <f t="shared" si="4"/>
        <v>1764</v>
      </c>
      <c r="G152" s="50">
        <f t="shared" si="5"/>
        <v>564</v>
      </c>
      <c r="H152" s="6" t="s">
        <v>146</v>
      </c>
      <c r="I152" s="6" t="s">
        <v>18</v>
      </c>
    </row>
    <row r="153" spans="1:9" ht="15.75" x14ac:dyDescent="0.25">
      <c r="A153" s="5">
        <v>44786</v>
      </c>
      <c r="B153" s="6" t="s">
        <v>28</v>
      </c>
      <c r="C153" s="71">
        <v>1.42</v>
      </c>
      <c r="D153" s="71" t="s">
        <v>569</v>
      </c>
      <c r="E153" s="76" t="s">
        <v>808</v>
      </c>
      <c r="F153" s="50">
        <f t="shared" si="4"/>
        <v>1704</v>
      </c>
      <c r="G153" s="50">
        <f t="shared" si="5"/>
        <v>504</v>
      </c>
      <c r="H153" s="6" t="s">
        <v>147</v>
      </c>
      <c r="I153" s="6" t="s">
        <v>14</v>
      </c>
    </row>
    <row r="154" spans="1:9" ht="15.75" x14ac:dyDescent="0.25">
      <c r="A154" s="5">
        <v>44786</v>
      </c>
      <c r="B154" s="6" t="s">
        <v>28</v>
      </c>
      <c r="C154" s="71">
        <v>1.6</v>
      </c>
      <c r="D154" s="71" t="s">
        <v>569</v>
      </c>
      <c r="E154" s="76" t="s">
        <v>487</v>
      </c>
      <c r="F154" s="50">
        <f t="shared" si="4"/>
        <v>1920</v>
      </c>
      <c r="G154" s="50">
        <f t="shared" si="5"/>
        <v>720</v>
      </c>
      <c r="H154" s="6" t="s">
        <v>147</v>
      </c>
      <c r="I154" s="6" t="s">
        <v>14</v>
      </c>
    </row>
    <row r="155" spans="1:9" ht="15.75" x14ac:dyDescent="0.25">
      <c r="A155" s="5">
        <v>44786</v>
      </c>
      <c r="B155" s="6" t="s">
        <v>33</v>
      </c>
      <c r="C155" s="71">
        <v>1.92</v>
      </c>
      <c r="D155" s="71" t="s">
        <v>569</v>
      </c>
      <c r="E155" s="76" t="s">
        <v>488</v>
      </c>
      <c r="F155" s="50">
        <f t="shared" si="4"/>
        <v>2304</v>
      </c>
      <c r="G155" s="50">
        <f t="shared" si="5"/>
        <v>1104</v>
      </c>
      <c r="H155" s="6" t="s">
        <v>148</v>
      </c>
      <c r="I155" s="6" t="s">
        <v>34</v>
      </c>
    </row>
    <row r="156" spans="1:9" ht="15.75" x14ac:dyDescent="0.25">
      <c r="A156" s="5">
        <v>44786</v>
      </c>
      <c r="B156" s="6" t="s">
        <v>33</v>
      </c>
      <c r="C156" s="71">
        <v>1.42</v>
      </c>
      <c r="D156" s="71" t="s">
        <v>569</v>
      </c>
      <c r="E156" s="76" t="s">
        <v>767</v>
      </c>
      <c r="F156" s="50">
        <f t="shared" si="4"/>
        <v>1704</v>
      </c>
      <c r="G156" s="50">
        <f t="shared" si="5"/>
        <v>504</v>
      </c>
      <c r="H156" s="6" t="s">
        <v>148</v>
      </c>
      <c r="I156" s="6" t="s">
        <v>34</v>
      </c>
    </row>
    <row r="157" spans="1:9" ht="15.75" x14ac:dyDescent="0.25">
      <c r="A157" s="5">
        <v>44787</v>
      </c>
      <c r="B157" s="6" t="s">
        <v>762</v>
      </c>
      <c r="C157" s="71">
        <v>1.99</v>
      </c>
      <c r="D157" s="71" t="s">
        <v>569</v>
      </c>
      <c r="E157" s="73" t="s">
        <v>766</v>
      </c>
      <c r="F157" s="50">
        <v>0</v>
      </c>
      <c r="G157" s="50">
        <f t="shared" si="5"/>
        <v>-1200</v>
      </c>
      <c r="H157" s="6" t="s">
        <v>141</v>
      </c>
      <c r="I157" s="12" t="s">
        <v>35</v>
      </c>
    </row>
    <row r="158" spans="1:9" ht="15.75" x14ac:dyDescent="0.25">
      <c r="A158" s="5">
        <v>44787</v>
      </c>
      <c r="B158" s="6" t="s">
        <v>762</v>
      </c>
      <c r="C158" s="71">
        <v>1.76</v>
      </c>
      <c r="D158" s="71" t="s">
        <v>569</v>
      </c>
      <c r="E158" s="73" t="s">
        <v>488</v>
      </c>
      <c r="F158" s="50">
        <v>0</v>
      </c>
      <c r="G158" s="50">
        <f t="shared" si="5"/>
        <v>-1200</v>
      </c>
      <c r="H158" s="6" t="s">
        <v>141</v>
      </c>
      <c r="I158" s="12" t="s">
        <v>35</v>
      </c>
    </row>
    <row r="159" spans="1:9" ht="15.75" x14ac:dyDescent="0.25">
      <c r="A159" s="5">
        <v>44787</v>
      </c>
      <c r="B159" s="6" t="s">
        <v>36</v>
      </c>
      <c r="C159" s="71">
        <v>1.95</v>
      </c>
      <c r="D159" s="71" t="s">
        <v>569</v>
      </c>
      <c r="E159" s="76" t="s">
        <v>766</v>
      </c>
      <c r="F159" s="50">
        <f t="shared" si="4"/>
        <v>2340</v>
      </c>
      <c r="G159" s="50">
        <f t="shared" si="5"/>
        <v>1140</v>
      </c>
      <c r="H159" s="6" t="s">
        <v>142</v>
      </c>
      <c r="I159" s="12" t="s">
        <v>37</v>
      </c>
    </row>
    <row r="160" spans="1:9" ht="15.75" x14ac:dyDescent="0.25">
      <c r="A160" s="5">
        <v>44787</v>
      </c>
      <c r="B160" s="6" t="s">
        <v>36</v>
      </c>
      <c r="C160" s="71">
        <v>1.81</v>
      </c>
      <c r="D160" s="71" t="s">
        <v>569</v>
      </c>
      <c r="E160" s="76" t="s">
        <v>488</v>
      </c>
      <c r="F160" s="50">
        <f t="shared" si="4"/>
        <v>2172</v>
      </c>
      <c r="G160" s="50">
        <f t="shared" si="5"/>
        <v>972</v>
      </c>
      <c r="H160" s="6" t="s">
        <v>142</v>
      </c>
      <c r="I160" s="12" t="s">
        <v>37</v>
      </c>
    </row>
    <row r="161" spans="1:9" ht="15.75" x14ac:dyDescent="0.25">
      <c r="A161" s="5">
        <v>44787</v>
      </c>
      <c r="B161" s="6" t="s">
        <v>38</v>
      </c>
      <c r="C161" s="71">
        <v>2.21</v>
      </c>
      <c r="D161" s="71" t="s">
        <v>569</v>
      </c>
      <c r="E161" s="73" t="s">
        <v>766</v>
      </c>
      <c r="F161" s="50">
        <v>0</v>
      </c>
      <c r="G161" s="50">
        <f t="shared" si="5"/>
        <v>-1200</v>
      </c>
      <c r="H161" s="6" t="s">
        <v>149</v>
      </c>
      <c r="I161" s="12" t="s">
        <v>37</v>
      </c>
    </row>
    <row r="162" spans="1:9" ht="15.75" x14ac:dyDescent="0.25">
      <c r="A162" s="5">
        <v>44787</v>
      </c>
      <c r="B162" s="6" t="s">
        <v>38</v>
      </c>
      <c r="C162" s="71">
        <v>1.88</v>
      </c>
      <c r="D162" s="71" t="s">
        <v>569</v>
      </c>
      <c r="E162" s="76" t="s">
        <v>488</v>
      </c>
      <c r="F162" s="50">
        <f t="shared" si="4"/>
        <v>2256</v>
      </c>
      <c r="G162" s="50">
        <f t="shared" si="5"/>
        <v>1056</v>
      </c>
      <c r="H162" s="6" t="s">
        <v>149</v>
      </c>
      <c r="I162" s="12" t="s">
        <v>37</v>
      </c>
    </row>
    <row r="163" spans="1:9" ht="15.75" x14ac:dyDescent="0.25">
      <c r="A163" s="5">
        <v>44787</v>
      </c>
      <c r="B163" s="6" t="s">
        <v>39</v>
      </c>
      <c r="C163" s="71">
        <v>1.41</v>
      </c>
      <c r="D163" s="71" t="s">
        <v>569</v>
      </c>
      <c r="E163" s="76" t="s">
        <v>767</v>
      </c>
      <c r="F163" s="50">
        <f t="shared" si="4"/>
        <v>1692</v>
      </c>
      <c r="G163" s="50">
        <f t="shared" si="5"/>
        <v>492</v>
      </c>
      <c r="H163" s="6" t="s">
        <v>141</v>
      </c>
      <c r="I163" s="21" t="s">
        <v>13</v>
      </c>
    </row>
    <row r="164" spans="1:9" ht="15.75" x14ac:dyDescent="0.25">
      <c r="A164" s="5">
        <v>44787</v>
      </c>
      <c r="B164" s="6" t="s">
        <v>42</v>
      </c>
      <c r="C164" s="71">
        <v>1.38</v>
      </c>
      <c r="D164" s="71" t="s">
        <v>569</v>
      </c>
      <c r="E164" s="76" t="s">
        <v>767</v>
      </c>
      <c r="F164" s="50">
        <f t="shared" si="4"/>
        <v>1655.9999999999998</v>
      </c>
      <c r="G164" s="50">
        <f t="shared" si="5"/>
        <v>455.99999999999977</v>
      </c>
      <c r="H164" s="6" t="s">
        <v>149</v>
      </c>
      <c r="I164" s="6" t="s">
        <v>37</v>
      </c>
    </row>
    <row r="165" spans="1:9" ht="15.75" x14ac:dyDescent="0.25">
      <c r="A165" s="5">
        <v>44787</v>
      </c>
      <c r="B165" s="6" t="s">
        <v>42</v>
      </c>
      <c r="C165" s="71">
        <v>1.95</v>
      </c>
      <c r="D165" s="71" t="s">
        <v>569</v>
      </c>
      <c r="E165" s="76" t="s">
        <v>488</v>
      </c>
      <c r="F165" s="50">
        <f t="shared" si="4"/>
        <v>2340</v>
      </c>
      <c r="G165" s="50">
        <f t="shared" si="5"/>
        <v>1140</v>
      </c>
      <c r="H165" s="6" t="s">
        <v>149</v>
      </c>
      <c r="I165" s="6" t="s">
        <v>37</v>
      </c>
    </row>
    <row r="166" spans="1:9" ht="15.75" x14ac:dyDescent="0.25">
      <c r="A166" s="5">
        <v>44789</v>
      </c>
      <c r="B166" s="6" t="s">
        <v>45</v>
      </c>
      <c r="C166" s="71">
        <v>1.34</v>
      </c>
      <c r="D166" s="71" t="s">
        <v>569</v>
      </c>
      <c r="E166" s="76" t="s">
        <v>767</v>
      </c>
      <c r="F166" s="50">
        <f t="shared" si="4"/>
        <v>1608</v>
      </c>
      <c r="G166" s="50">
        <f t="shared" si="5"/>
        <v>408</v>
      </c>
      <c r="H166" s="6" t="s">
        <v>151</v>
      </c>
      <c r="I166" s="6" t="s">
        <v>46</v>
      </c>
    </row>
    <row r="167" spans="1:9" ht="15.75" x14ac:dyDescent="0.25">
      <c r="A167" s="5">
        <v>44789</v>
      </c>
      <c r="B167" s="6" t="s">
        <v>48</v>
      </c>
      <c r="C167" s="71">
        <v>1.65</v>
      </c>
      <c r="D167" s="71" t="s">
        <v>569</v>
      </c>
      <c r="E167" s="76" t="s">
        <v>765</v>
      </c>
      <c r="F167" s="50">
        <f t="shared" si="4"/>
        <v>1980</v>
      </c>
      <c r="G167" s="50">
        <f t="shared" si="5"/>
        <v>780</v>
      </c>
      <c r="H167" s="6" t="s">
        <v>152</v>
      </c>
      <c r="I167" s="6" t="s">
        <v>49</v>
      </c>
    </row>
    <row r="168" spans="1:9" ht="15.75" x14ac:dyDescent="0.25">
      <c r="A168" s="5">
        <v>44790</v>
      </c>
      <c r="B168" s="6" t="s">
        <v>50</v>
      </c>
      <c r="C168" s="71">
        <v>1.3</v>
      </c>
      <c r="D168" s="71" t="s">
        <v>569</v>
      </c>
      <c r="E168" s="73" t="s">
        <v>767</v>
      </c>
      <c r="F168" s="50">
        <v>0</v>
      </c>
      <c r="G168" s="50">
        <f t="shared" si="5"/>
        <v>-1200</v>
      </c>
      <c r="H168" s="6" t="s">
        <v>140</v>
      </c>
      <c r="I168" s="6" t="s">
        <v>18</v>
      </c>
    </row>
    <row r="169" spans="1:9" ht="15.75" x14ac:dyDescent="0.25">
      <c r="A169" s="5">
        <v>44792</v>
      </c>
      <c r="B169" s="6" t="s">
        <v>51</v>
      </c>
      <c r="C169" s="71">
        <v>1.83</v>
      </c>
      <c r="D169" s="71" t="s">
        <v>569</v>
      </c>
      <c r="E169" s="76" t="s">
        <v>766</v>
      </c>
      <c r="F169" s="50">
        <f t="shared" si="4"/>
        <v>2196</v>
      </c>
      <c r="G169" s="50">
        <f t="shared" si="5"/>
        <v>996</v>
      </c>
      <c r="H169" s="6" t="s">
        <v>140</v>
      </c>
      <c r="I169" s="6" t="s">
        <v>23</v>
      </c>
    </row>
    <row r="170" spans="1:9" ht="15.75" x14ac:dyDescent="0.25">
      <c r="A170" s="5">
        <v>44793</v>
      </c>
      <c r="B170" s="6" t="s">
        <v>52</v>
      </c>
      <c r="C170" s="71">
        <v>1.3</v>
      </c>
      <c r="D170" s="71" t="s">
        <v>569</v>
      </c>
      <c r="E170" s="73" t="s">
        <v>767</v>
      </c>
      <c r="F170" s="50">
        <v>0</v>
      </c>
      <c r="G170" s="50">
        <f t="shared" si="5"/>
        <v>-1200</v>
      </c>
      <c r="H170" s="6" t="s">
        <v>148</v>
      </c>
      <c r="I170" s="6" t="s">
        <v>14</v>
      </c>
    </row>
    <row r="171" spans="1:9" ht="15.75" x14ac:dyDescent="0.25">
      <c r="A171" s="5">
        <v>44793</v>
      </c>
      <c r="B171" s="6" t="s">
        <v>53</v>
      </c>
      <c r="C171" s="71">
        <v>1.33</v>
      </c>
      <c r="D171" s="71" t="s">
        <v>569</v>
      </c>
      <c r="E171" s="76" t="s">
        <v>767</v>
      </c>
      <c r="F171" s="50">
        <f t="shared" si="4"/>
        <v>1596</v>
      </c>
      <c r="G171" s="50">
        <f t="shared" si="5"/>
        <v>396</v>
      </c>
      <c r="H171" s="6" t="s">
        <v>145</v>
      </c>
      <c r="I171" s="6" t="s">
        <v>18</v>
      </c>
    </row>
    <row r="172" spans="1:9" ht="15.75" x14ac:dyDescent="0.25">
      <c r="A172" s="5">
        <v>44793</v>
      </c>
      <c r="B172" s="6" t="s">
        <v>54</v>
      </c>
      <c r="C172" s="71">
        <v>2.23</v>
      </c>
      <c r="D172" s="71" t="s">
        <v>569</v>
      </c>
      <c r="E172" s="76" t="s">
        <v>766</v>
      </c>
      <c r="F172" s="50">
        <f t="shared" si="4"/>
        <v>2676</v>
      </c>
      <c r="G172" s="50">
        <f t="shared" si="5"/>
        <v>1476</v>
      </c>
      <c r="H172" s="6" t="s">
        <v>148</v>
      </c>
      <c r="I172" s="6" t="s">
        <v>35</v>
      </c>
    </row>
    <row r="173" spans="1:9" ht="15.75" x14ac:dyDescent="0.25">
      <c r="A173" s="5">
        <v>44793</v>
      </c>
      <c r="B173" s="6" t="s">
        <v>54</v>
      </c>
      <c r="C173" s="71">
        <v>1.77</v>
      </c>
      <c r="D173" s="71" t="s">
        <v>569</v>
      </c>
      <c r="E173" s="76" t="s">
        <v>488</v>
      </c>
      <c r="F173" s="50">
        <f t="shared" si="4"/>
        <v>2124</v>
      </c>
      <c r="G173" s="50">
        <f t="shared" si="5"/>
        <v>924</v>
      </c>
      <c r="H173" s="6" t="s">
        <v>148</v>
      </c>
      <c r="I173" s="6" t="s">
        <v>35</v>
      </c>
    </row>
    <row r="174" spans="1:9" ht="15.75" x14ac:dyDescent="0.25">
      <c r="A174" s="5">
        <v>44793</v>
      </c>
      <c r="B174" s="6" t="s">
        <v>55</v>
      </c>
      <c r="C174" s="71">
        <v>1.83</v>
      </c>
      <c r="D174" s="71" t="s">
        <v>569</v>
      </c>
      <c r="E174" s="76" t="s">
        <v>765</v>
      </c>
      <c r="F174" s="50">
        <f t="shared" si="4"/>
        <v>2196</v>
      </c>
      <c r="G174" s="50">
        <f t="shared" si="5"/>
        <v>996</v>
      </c>
      <c r="H174" s="6" t="s">
        <v>153</v>
      </c>
      <c r="I174" s="6" t="s">
        <v>56</v>
      </c>
    </row>
    <row r="175" spans="1:9" ht="15.75" x14ac:dyDescent="0.25">
      <c r="A175" s="5">
        <v>44793</v>
      </c>
      <c r="B175" s="6" t="s">
        <v>57</v>
      </c>
      <c r="C175" s="71">
        <v>1.41</v>
      </c>
      <c r="D175" s="71" t="s">
        <v>569</v>
      </c>
      <c r="E175" s="76" t="s">
        <v>809</v>
      </c>
      <c r="F175" s="50">
        <f t="shared" si="4"/>
        <v>1692</v>
      </c>
      <c r="G175" s="50">
        <f t="shared" si="5"/>
        <v>492</v>
      </c>
      <c r="H175" s="6" t="s">
        <v>154</v>
      </c>
      <c r="I175" s="6" t="s">
        <v>14</v>
      </c>
    </row>
    <row r="176" spans="1:9" ht="15.75" x14ac:dyDescent="0.25">
      <c r="A176" s="5">
        <v>44793</v>
      </c>
      <c r="B176" s="8" t="s">
        <v>51</v>
      </c>
      <c r="C176" s="71">
        <v>1.83</v>
      </c>
      <c r="D176" s="71" t="s">
        <v>569</v>
      </c>
      <c r="E176" s="76" t="s">
        <v>766</v>
      </c>
      <c r="F176" s="50">
        <f t="shared" si="4"/>
        <v>2196</v>
      </c>
      <c r="G176" s="50">
        <f t="shared" si="5"/>
        <v>996</v>
      </c>
      <c r="H176" s="6" t="s">
        <v>140</v>
      </c>
      <c r="I176" s="6" t="s">
        <v>23</v>
      </c>
    </row>
    <row r="177" spans="1:9" ht="15.75" x14ac:dyDescent="0.25">
      <c r="A177" s="5">
        <v>44793</v>
      </c>
      <c r="B177" s="6" t="s">
        <v>58</v>
      </c>
      <c r="C177" s="71">
        <v>1.33</v>
      </c>
      <c r="D177" s="71" t="s">
        <v>569</v>
      </c>
      <c r="E177" s="76" t="s">
        <v>767</v>
      </c>
      <c r="F177" s="50">
        <f t="shared" si="4"/>
        <v>1596</v>
      </c>
      <c r="G177" s="50">
        <f t="shared" si="5"/>
        <v>396</v>
      </c>
      <c r="H177" s="6" t="s">
        <v>149</v>
      </c>
      <c r="I177" s="6" t="s">
        <v>14</v>
      </c>
    </row>
    <row r="178" spans="1:9" ht="15.75" x14ac:dyDescent="0.25">
      <c r="A178" s="5">
        <v>44793</v>
      </c>
      <c r="B178" s="6" t="s">
        <v>58</v>
      </c>
      <c r="C178" s="71">
        <v>1.94</v>
      </c>
      <c r="D178" s="71" t="s">
        <v>569</v>
      </c>
      <c r="E178" s="76" t="s">
        <v>488</v>
      </c>
      <c r="F178" s="50">
        <f t="shared" si="4"/>
        <v>2328</v>
      </c>
      <c r="G178" s="50">
        <f t="shared" si="5"/>
        <v>1128</v>
      </c>
      <c r="H178" s="6" t="s">
        <v>149</v>
      </c>
      <c r="I178" s="6" t="s">
        <v>14</v>
      </c>
    </row>
    <row r="179" spans="1:9" ht="15.75" x14ac:dyDescent="0.25">
      <c r="A179" s="5">
        <v>44793</v>
      </c>
      <c r="B179" s="6" t="s">
        <v>59</v>
      </c>
      <c r="C179" s="71">
        <v>1.31</v>
      </c>
      <c r="D179" s="71" t="s">
        <v>569</v>
      </c>
      <c r="E179" s="73" t="s">
        <v>767</v>
      </c>
      <c r="F179" s="50">
        <v>0</v>
      </c>
      <c r="G179" s="50">
        <f t="shared" si="5"/>
        <v>-1200</v>
      </c>
      <c r="H179" s="6" t="s">
        <v>148</v>
      </c>
      <c r="I179" s="6" t="s">
        <v>14</v>
      </c>
    </row>
    <row r="180" spans="1:9" ht="15.75" x14ac:dyDescent="0.25">
      <c r="A180" s="5">
        <v>44793</v>
      </c>
      <c r="B180" s="6" t="s">
        <v>59</v>
      </c>
      <c r="C180" s="71">
        <v>2.0499999999999998</v>
      </c>
      <c r="D180" s="71" t="s">
        <v>569</v>
      </c>
      <c r="E180" s="76" t="s">
        <v>488</v>
      </c>
      <c r="F180" s="50">
        <f t="shared" si="4"/>
        <v>2460</v>
      </c>
      <c r="G180" s="50">
        <f t="shared" si="5"/>
        <v>1260</v>
      </c>
      <c r="H180" s="6" t="s">
        <v>148</v>
      </c>
      <c r="I180" s="6" t="s">
        <v>14</v>
      </c>
    </row>
    <row r="181" spans="1:9" ht="15.75" x14ac:dyDescent="0.25">
      <c r="A181" s="5">
        <v>44793</v>
      </c>
      <c r="B181" s="8" t="s">
        <v>61</v>
      </c>
      <c r="C181" s="71">
        <v>1.69</v>
      </c>
      <c r="D181" s="71" t="s">
        <v>569</v>
      </c>
      <c r="E181" s="73" t="s">
        <v>765</v>
      </c>
      <c r="F181" s="50">
        <v>0</v>
      </c>
      <c r="G181" s="50">
        <f t="shared" si="5"/>
        <v>-1200</v>
      </c>
      <c r="H181" s="6" t="s">
        <v>151</v>
      </c>
      <c r="I181" s="6" t="s">
        <v>15</v>
      </c>
    </row>
    <row r="182" spans="1:9" ht="15.75" x14ac:dyDescent="0.25">
      <c r="A182" s="5">
        <v>44793</v>
      </c>
      <c r="B182" s="6" t="s">
        <v>65</v>
      </c>
      <c r="C182" s="71">
        <v>2.19</v>
      </c>
      <c r="D182" s="71" t="s">
        <v>569</v>
      </c>
      <c r="E182" s="76" t="s">
        <v>766</v>
      </c>
      <c r="F182" s="50">
        <f t="shared" si="4"/>
        <v>2628</v>
      </c>
      <c r="G182" s="50">
        <f t="shared" si="5"/>
        <v>1428</v>
      </c>
      <c r="H182" s="6" t="s">
        <v>142</v>
      </c>
      <c r="I182" s="6" t="s">
        <v>46</v>
      </c>
    </row>
    <row r="183" spans="1:9" ht="15.75" x14ac:dyDescent="0.25">
      <c r="A183" s="5">
        <v>44794</v>
      </c>
      <c r="B183" s="6" t="s">
        <v>55</v>
      </c>
      <c r="C183" s="71">
        <v>1.83</v>
      </c>
      <c r="D183" s="71" t="s">
        <v>569</v>
      </c>
      <c r="E183" s="76" t="s">
        <v>765</v>
      </c>
      <c r="F183" s="50">
        <f t="shared" si="4"/>
        <v>2196</v>
      </c>
      <c r="G183" s="50">
        <f t="shared" si="5"/>
        <v>996</v>
      </c>
      <c r="H183" s="6" t="s">
        <v>153</v>
      </c>
      <c r="I183" s="6" t="s">
        <v>56</v>
      </c>
    </row>
    <row r="184" spans="1:9" ht="15.75" x14ac:dyDescent="0.25">
      <c r="A184" s="5">
        <v>44799</v>
      </c>
      <c r="B184" s="6" t="s">
        <v>69</v>
      </c>
      <c r="C184" s="71">
        <v>1.83</v>
      </c>
      <c r="D184" s="71" t="s">
        <v>569</v>
      </c>
      <c r="E184" s="76" t="s">
        <v>766</v>
      </c>
      <c r="F184" s="50">
        <f t="shared" si="4"/>
        <v>2196</v>
      </c>
      <c r="G184" s="50">
        <f t="shared" si="5"/>
        <v>996</v>
      </c>
      <c r="H184" s="6" t="s">
        <v>148</v>
      </c>
      <c r="I184" s="6" t="s">
        <v>23</v>
      </c>
    </row>
    <row r="185" spans="1:9" ht="15.75" x14ac:dyDescent="0.25">
      <c r="A185" s="5">
        <v>44801</v>
      </c>
      <c r="B185" s="6" t="s">
        <v>70</v>
      </c>
      <c r="C185" s="71">
        <v>2.2599999999999998</v>
      </c>
      <c r="D185" s="71" t="s">
        <v>569</v>
      </c>
      <c r="E185" s="76" t="s">
        <v>766</v>
      </c>
      <c r="F185" s="50">
        <f t="shared" si="4"/>
        <v>2711.9999999999995</v>
      </c>
      <c r="G185" s="50">
        <f t="shared" si="5"/>
        <v>1511.9999999999995</v>
      </c>
      <c r="H185" s="6" t="s">
        <v>140</v>
      </c>
      <c r="I185" s="6" t="s">
        <v>37</v>
      </c>
    </row>
    <row r="186" spans="1:9" ht="15.75" x14ac:dyDescent="0.25">
      <c r="A186" s="5">
        <v>44801</v>
      </c>
      <c r="B186" s="6" t="s">
        <v>70</v>
      </c>
      <c r="C186" s="71">
        <v>1.75</v>
      </c>
      <c r="D186" s="71" t="s">
        <v>569</v>
      </c>
      <c r="E186" s="76" t="s">
        <v>488</v>
      </c>
      <c r="F186" s="50">
        <f t="shared" si="4"/>
        <v>2100</v>
      </c>
      <c r="G186" s="50">
        <f t="shared" si="5"/>
        <v>900</v>
      </c>
      <c r="H186" s="6" t="s">
        <v>140</v>
      </c>
      <c r="I186" s="6" t="s">
        <v>37</v>
      </c>
    </row>
    <row r="187" spans="1:9" ht="15.75" x14ac:dyDescent="0.25">
      <c r="A187" s="5">
        <v>44801</v>
      </c>
      <c r="B187" s="6" t="s">
        <v>73</v>
      </c>
      <c r="C187" s="71">
        <v>1.65</v>
      </c>
      <c r="D187" s="71" t="s">
        <v>569</v>
      </c>
      <c r="E187" s="76" t="s">
        <v>765</v>
      </c>
      <c r="F187" s="50">
        <f t="shared" si="4"/>
        <v>1980</v>
      </c>
      <c r="G187" s="50">
        <f t="shared" si="5"/>
        <v>780</v>
      </c>
      <c r="H187" s="6" t="s">
        <v>145</v>
      </c>
      <c r="I187" s="6" t="s">
        <v>56</v>
      </c>
    </row>
    <row r="188" spans="1:9" ht="15.75" x14ac:dyDescent="0.25">
      <c r="A188" s="5">
        <v>44801</v>
      </c>
      <c r="B188" s="6" t="s">
        <v>75</v>
      </c>
      <c r="C188" s="71">
        <v>2.17</v>
      </c>
      <c r="D188" s="71" t="s">
        <v>569</v>
      </c>
      <c r="E188" s="76" t="s">
        <v>766</v>
      </c>
      <c r="F188" s="50">
        <f t="shared" si="4"/>
        <v>2604</v>
      </c>
      <c r="G188" s="50">
        <f t="shared" si="5"/>
        <v>1404</v>
      </c>
      <c r="H188" s="6" t="s">
        <v>142</v>
      </c>
      <c r="I188" s="6" t="s">
        <v>37</v>
      </c>
    </row>
    <row r="189" spans="1:9" ht="15.75" x14ac:dyDescent="0.25">
      <c r="A189" s="5">
        <v>44801</v>
      </c>
      <c r="B189" s="6" t="s">
        <v>75</v>
      </c>
      <c r="C189" s="71">
        <v>1.8</v>
      </c>
      <c r="D189" s="71" t="s">
        <v>569</v>
      </c>
      <c r="E189" s="76" t="s">
        <v>488</v>
      </c>
      <c r="F189" s="50">
        <f t="shared" si="4"/>
        <v>2160</v>
      </c>
      <c r="G189" s="50">
        <f t="shared" si="5"/>
        <v>960</v>
      </c>
      <c r="H189" s="6" t="s">
        <v>142</v>
      </c>
      <c r="I189" s="6" t="s">
        <v>37</v>
      </c>
    </row>
    <row r="190" spans="1:9" ht="15.75" x14ac:dyDescent="0.25">
      <c r="A190" s="5">
        <v>44802</v>
      </c>
      <c r="B190" s="6" t="s">
        <v>76</v>
      </c>
      <c r="C190" s="71">
        <v>1.32</v>
      </c>
      <c r="D190" s="71" t="s">
        <v>569</v>
      </c>
      <c r="E190" s="76" t="s">
        <v>767</v>
      </c>
      <c r="F190" s="50">
        <f t="shared" si="4"/>
        <v>1584</v>
      </c>
      <c r="G190" s="50">
        <f t="shared" si="5"/>
        <v>384</v>
      </c>
      <c r="H190" s="6" t="s">
        <v>154</v>
      </c>
      <c r="I190" s="6" t="s">
        <v>15</v>
      </c>
    </row>
    <row r="191" spans="1:9" ht="15.75" x14ac:dyDescent="0.25">
      <c r="A191" s="5">
        <v>44803</v>
      </c>
      <c r="B191" s="6" t="s">
        <v>78</v>
      </c>
      <c r="C191" s="71">
        <v>2.15</v>
      </c>
      <c r="D191" s="71" t="s">
        <v>569</v>
      </c>
      <c r="E191" s="73" t="s">
        <v>766</v>
      </c>
      <c r="F191" s="50">
        <v>0</v>
      </c>
      <c r="G191" s="50">
        <f t="shared" si="5"/>
        <v>-1200</v>
      </c>
      <c r="H191" s="6" t="s">
        <v>145</v>
      </c>
      <c r="I191" s="6" t="s">
        <v>46</v>
      </c>
    </row>
    <row r="192" spans="1:9" ht="15.75" x14ac:dyDescent="0.25">
      <c r="A192" s="5">
        <v>44804</v>
      </c>
      <c r="B192" s="6" t="s">
        <v>81</v>
      </c>
      <c r="C192" s="71">
        <v>1.9</v>
      </c>
      <c r="D192" s="71" t="s">
        <v>569</v>
      </c>
      <c r="E192" s="76" t="s">
        <v>765</v>
      </c>
      <c r="F192" s="50">
        <f t="shared" si="4"/>
        <v>2280</v>
      </c>
      <c r="G192" s="50">
        <f t="shared" si="5"/>
        <v>1080</v>
      </c>
      <c r="H192" s="6" t="s">
        <v>157</v>
      </c>
      <c r="I192" s="6" t="s">
        <v>13</v>
      </c>
    </row>
    <row r="193" spans="1:9" ht="15.75" x14ac:dyDescent="0.25">
      <c r="A193" s="14">
        <v>44804</v>
      </c>
      <c r="B193" s="12" t="s">
        <v>82</v>
      </c>
      <c r="C193" s="71">
        <v>1.89</v>
      </c>
      <c r="D193" s="71" t="s">
        <v>569</v>
      </c>
      <c r="E193" s="76" t="s">
        <v>765</v>
      </c>
      <c r="F193" s="50">
        <f t="shared" si="4"/>
        <v>2268</v>
      </c>
      <c r="G193" s="50">
        <f t="shared" si="5"/>
        <v>1068</v>
      </c>
      <c r="H193" s="6" t="s">
        <v>158</v>
      </c>
      <c r="I193" s="6" t="s">
        <v>83</v>
      </c>
    </row>
    <row r="194" spans="1:9" ht="15.75" x14ac:dyDescent="0.25">
      <c r="A194" s="5">
        <v>44806</v>
      </c>
      <c r="B194" s="6" t="s">
        <v>85</v>
      </c>
      <c r="C194" s="71">
        <v>1.75</v>
      </c>
      <c r="D194" s="71" t="s">
        <v>569</v>
      </c>
      <c r="E194" s="71" t="s">
        <v>765</v>
      </c>
      <c r="F194" s="50">
        <v>0</v>
      </c>
      <c r="G194" s="50">
        <f t="shared" si="5"/>
        <v>-1200</v>
      </c>
      <c r="H194" s="6" t="s">
        <v>139</v>
      </c>
      <c r="I194" s="28" t="s">
        <v>86</v>
      </c>
    </row>
    <row r="195" spans="1:9" ht="15.75" x14ac:dyDescent="0.25">
      <c r="A195" s="5">
        <v>44806</v>
      </c>
      <c r="B195" s="6" t="s">
        <v>87</v>
      </c>
      <c r="C195" s="71">
        <v>1.94</v>
      </c>
      <c r="D195" s="71" t="s">
        <v>569</v>
      </c>
      <c r="E195" s="83" t="s">
        <v>766</v>
      </c>
      <c r="F195" s="50">
        <v>0</v>
      </c>
      <c r="G195" s="50">
        <v>0</v>
      </c>
      <c r="H195" s="6" t="s">
        <v>151</v>
      </c>
      <c r="I195" t="s">
        <v>88</v>
      </c>
    </row>
    <row r="196" spans="1:9" ht="15.75" x14ac:dyDescent="0.25">
      <c r="A196" s="5">
        <v>44806</v>
      </c>
      <c r="B196" s="6" t="s">
        <v>89</v>
      </c>
      <c r="C196" s="71">
        <v>1.61</v>
      </c>
      <c r="D196" s="71" t="s">
        <v>569</v>
      </c>
      <c r="E196" s="76" t="s">
        <v>766</v>
      </c>
      <c r="F196" s="50">
        <f t="shared" ref="F196:F256" si="6">C196*D$418</f>
        <v>1932.0000000000002</v>
      </c>
      <c r="G196" s="50">
        <f t="shared" ref="G196:G258" si="7">F196-D$418</f>
        <v>732.00000000000023</v>
      </c>
      <c r="H196" s="6" t="s">
        <v>142</v>
      </c>
      <c r="I196" t="s">
        <v>23</v>
      </c>
    </row>
    <row r="197" spans="1:9" ht="15.75" x14ac:dyDescent="0.25">
      <c r="A197" s="5">
        <v>44806</v>
      </c>
      <c r="B197" s="6" t="s">
        <v>90</v>
      </c>
      <c r="C197" s="71">
        <v>1.76</v>
      </c>
      <c r="D197" s="71" t="s">
        <v>569</v>
      </c>
      <c r="E197" s="76" t="s">
        <v>765</v>
      </c>
      <c r="F197" s="50">
        <f t="shared" si="6"/>
        <v>2112</v>
      </c>
      <c r="G197" s="50">
        <f t="shared" si="7"/>
        <v>912</v>
      </c>
      <c r="H197" s="6" t="s">
        <v>154</v>
      </c>
      <c r="I197" t="s">
        <v>15</v>
      </c>
    </row>
    <row r="198" spans="1:9" ht="15.75" x14ac:dyDescent="0.25">
      <c r="A198" s="5">
        <v>44807</v>
      </c>
      <c r="B198" s="6" t="s">
        <v>91</v>
      </c>
      <c r="C198" s="71">
        <v>1.33</v>
      </c>
      <c r="D198" s="71" t="s">
        <v>569</v>
      </c>
      <c r="E198" s="76" t="s">
        <v>767</v>
      </c>
      <c r="F198" s="50">
        <f t="shared" si="6"/>
        <v>1596</v>
      </c>
      <c r="G198" s="50">
        <f t="shared" si="7"/>
        <v>396</v>
      </c>
      <c r="H198" s="6" t="s">
        <v>144</v>
      </c>
      <c r="I198" t="s">
        <v>13</v>
      </c>
    </row>
    <row r="199" spans="1:9" ht="15.75" x14ac:dyDescent="0.25">
      <c r="A199" s="5">
        <v>44807</v>
      </c>
      <c r="B199" s="6" t="s">
        <v>92</v>
      </c>
      <c r="C199" s="71">
        <v>1.71</v>
      </c>
      <c r="D199" s="71" t="s">
        <v>569</v>
      </c>
      <c r="E199" s="76" t="s">
        <v>765</v>
      </c>
      <c r="F199" s="50">
        <f t="shared" si="6"/>
        <v>2052</v>
      </c>
      <c r="G199" s="50">
        <f t="shared" si="7"/>
        <v>852</v>
      </c>
      <c r="H199" s="6" t="s">
        <v>155</v>
      </c>
      <c r="I199" t="s">
        <v>80</v>
      </c>
    </row>
    <row r="200" spans="1:9" ht="15.75" x14ac:dyDescent="0.25">
      <c r="A200" s="5">
        <v>44807</v>
      </c>
      <c r="B200" s="6" t="s">
        <v>93</v>
      </c>
      <c r="C200" s="71">
        <v>1.37</v>
      </c>
      <c r="D200" s="71" t="s">
        <v>569</v>
      </c>
      <c r="E200" s="73" t="s">
        <v>767</v>
      </c>
      <c r="F200" s="50">
        <v>0</v>
      </c>
      <c r="G200" s="50">
        <f t="shared" si="7"/>
        <v>-1200</v>
      </c>
      <c r="H200" s="6" t="s">
        <v>140</v>
      </c>
      <c r="I200" t="s">
        <v>94</v>
      </c>
    </row>
    <row r="201" spans="1:9" ht="15.75" x14ac:dyDescent="0.25">
      <c r="A201" s="5">
        <v>44807</v>
      </c>
      <c r="B201" s="6" t="s">
        <v>93</v>
      </c>
      <c r="C201" s="71">
        <v>1.97</v>
      </c>
      <c r="D201" s="71" t="s">
        <v>569</v>
      </c>
      <c r="E201" s="76" t="s">
        <v>488</v>
      </c>
      <c r="F201" s="50">
        <f t="shared" si="6"/>
        <v>2364</v>
      </c>
      <c r="G201" s="50">
        <f t="shared" si="7"/>
        <v>1164</v>
      </c>
      <c r="H201" s="6" t="s">
        <v>140</v>
      </c>
      <c r="I201" t="s">
        <v>94</v>
      </c>
    </row>
    <row r="202" spans="1:9" ht="15.75" x14ac:dyDescent="0.25">
      <c r="A202" s="5">
        <v>44807</v>
      </c>
      <c r="B202" s="6" t="s">
        <v>95</v>
      </c>
      <c r="C202" s="71">
        <v>1.39</v>
      </c>
      <c r="D202" s="71" t="s">
        <v>569</v>
      </c>
      <c r="E202" s="76" t="s">
        <v>767</v>
      </c>
      <c r="F202" s="50">
        <f t="shared" si="6"/>
        <v>1667.9999999999998</v>
      </c>
      <c r="G202" s="50">
        <f t="shared" si="7"/>
        <v>467.99999999999977</v>
      </c>
      <c r="H202" s="6" t="s">
        <v>139</v>
      </c>
      <c r="I202" t="s">
        <v>96</v>
      </c>
    </row>
    <row r="203" spans="1:9" ht="15.75" x14ac:dyDescent="0.25">
      <c r="A203" s="5">
        <v>44807</v>
      </c>
      <c r="B203" s="6" t="s">
        <v>97</v>
      </c>
      <c r="C203" s="71">
        <v>1.72</v>
      </c>
      <c r="D203" s="71" t="s">
        <v>569</v>
      </c>
      <c r="E203" s="73" t="s">
        <v>765</v>
      </c>
      <c r="F203" s="50">
        <v>0</v>
      </c>
      <c r="G203" s="50">
        <f t="shared" si="7"/>
        <v>-1200</v>
      </c>
      <c r="H203" s="6" t="s">
        <v>139</v>
      </c>
      <c r="I203" t="s">
        <v>49</v>
      </c>
    </row>
    <row r="204" spans="1:9" ht="15.75" x14ac:dyDescent="0.25">
      <c r="A204" s="5">
        <v>44807</v>
      </c>
      <c r="B204" s="6" t="s">
        <v>98</v>
      </c>
      <c r="C204" s="71">
        <v>1.77</v>
      </c>
      <c r="D204" s="71" t="s">
        <v>569</v>
      </c>
      <c r="E204" s="76" t="s">
        <v>765</v>
      </c>
      <c r="F204" s="50">
        <f t="shared" si="6"/>
        <v>2124</v>
      </c>
      <c r="G204" s="50">
        <f t="shared" si="7"/>
        <v>924</v>
      </c>
      <c r="H204" s="6" t="s">
        <v>145</v>
      </c>
      <c r="I204" t="s">
        <v>34</v>
      </c>
    </row>
    <row r="205" spans="1:9" ht="15.75" x14ac:dyDescent="0.25">
      <c r="A205" s="5">
        <v>44807</v>
      </c>
      <c r="B205" s="6" t="s">
        <v>89</v>
      </c>
      <c r="C205" s="71">
        <v>1.61</v>
      </c>
      <c r="D205" s="71" t="s">
        <v>569</v>
      </c>
      <c r="E205" s="76" t="s">
        <v>766</v>
      </c>
      <c r="F205" s="50">
        <f t="shared" si="6"/>
        <v>1932.0000000000002</v>
      </c>
      <c r="G205" s="50">
        <f t="shared" si="7"/>
        <v>732.00000000000023</v>
      </c>
      <c r="H205" s="6" t="s">
        <v>142</v>
      </c>
      <c r="I205" t="s">
        <v>23</v>
      </c>
    </row>
    <row r="206" spans="1:9" ht="15.75" x14ac:dyDescent="0.25">
      <c r="A206" s="5">
        <v>44807</v>
      </c>
      <c r="B206" s="6" t="s">
        <v>99</v>
      </c>
      <c r="C206" s="71">
        <v>1.35</v>
      </c>
      <c r="D206" s="71" t="s">
        <v>569</v>
      </c>
      <c r="E206" s="76" t="s">
        <v>767</v>
      </c>
      <c r="F206" s="50">
        <f t="shared" si="6"/>
        <v>1620</v>
      </c>
      <c r="G206" s="50">
        <f t="shared" si="7"/>
        <v>420</v>
      </c>
      <c r="H206" s="6" t="s">
        <v>139</v>
      </c>
      <c r="I206" t="s">
        <v>34</v>
      </c>
    </row>
    <row r="207" spans="1:9" ht="15.75" x14ac:dyDescent="0.25">
      <c r="A207" s="5">
        <v>44807</v>
      </c>
      <c r="B207" s="6" t="s">
        <v>99</v>
      </c>
      <c r="C207" s="71">
        <v>1.81</v>
      </c>
      <c r="D207" s="71" t="s">
        <v>569</v>
      </c>
      <c r="E207" s="76" t="s">
        <v>488</v>
      </c>
      <c r="F207" s="50">
        <f t="shared" si="6"/>
        <v>2172</v>
      </c>
      <c r="G207" s="50">
        <f t="shared" si="7"/>
        <v>972</v>
      </c>
      <c r="H207" s="6" t="s">
        <v>139</v>
      </c>
      <c r="I207" t="s">
        <v>34</v>
      </c>
    </row>
    <row r="208" spans="1:9" ht="15.75" x14ac:dyDescent="0.25">
      <c r="A208" s="5">
        <v>44807</v>
      </c>
      <c r="B208" s="6" t="s">
        <v>100</v>
      </c>
      <c r="C208" s="71">
        <v>1.41</v>
      </c>
      <c r="D208" s="71" t="s">
        <v>569</v>
      </c>
      <c r="E208" s="76" t="s">
        <v>808</v>
      </c>
      <c r="F208" s="50">
        <f t="shared" si="6"/>
        <v>1692</v>
      </c>
      <c r="G208" s="50">
        <f t="shared" si="7"/>
        <v>492</v>
      </c>
      <c r="H208" s="6" t="s">
        <v>155</v>
      </c>
      <c r="I208" t="s">
        <v>14</v>
      </c>
    </row>
    <row r="209" spans="1:9" ht="15.75" x14ac:dyDescent="0.25">
      <c r="A209" s="5">
        <v>44807</v>
      </c>
      <c r="B209" s="6" t="s">
        <v>100</v>
      </c>
      <c r="C209" s="71">
        <v>1.7</v>
      </c>
      <c r="D209" s="71" t="s">
        <v>569</v>
      </c>
      <c r="E209" s="76" t="s">
        <v>487</v>
      </c>
      <c r="F209" s="50">
        <f t="shared" si="6"/>
        <v>2040</v>
      </c>
      <c r="G209" s="50">
        <f t="shared" si="7"/>
        <v>840</v>
      </c>
      <c r="H209" s="6" t="s">
        <v>155</v>
      </c>
      <c r="I209" t="s">
        <v>14</v>
      </c>
    </row>
    <row r="210" spans="1:9" ht="15.75" x14ac:dyDescent="0.25">
      <c r="A210" s="5">
        <v>44807</v>
      </c>
      <c r="B210" s="6" t="s">
        <v>101</v>
      </c>
      <c r="C210" s="71">
        <v>1.43</v>
      </c>
      <c r="D210" s="71" t="s">
        <v>569</v>
      </c>
      <c r="E210" s="76" t="s">
        <v>808</v>
      </c>
      <c r="F210" s="50">
        <f t="shared" si="6"/>
        <v>1716</v>
      </c>
      <c r="G210" s="50">
        <f t="shared" si="7"/>
        <v>516</v>
      </c>
      <c r="H210" s="6" t="s">
        <v>145</v>
      </c>
      <c r="I210" t="s">
        <v>14</v>
      </c>
    </row>
    <row r="211" spans="1:9" ht="15.75" x14ac:dyDescent="0.25">
      <c r="A211" s="5">
        <v>44808</v>
      </c>
      <c r="B211" s="6" t="s">
        <v>102</v>
      </c>
      <c r="C211" s="71">
        <v>1.88</v>
      </c>
      <c r="D211" s="71" t="s">
        <v>569</v>
      </c>
      <c r="E211" s="83" t="s">
        <v>766</v>
      </c>
      <c r="F211" s="50">
        <v>0</v>
      </c>
      <c r="G211" s="50">
        <v>0</v>
      </c>
      <c r="H211" s="6" t="s">
        <v>151</v>
      </c>
      <c r="I211" t="s">
        <v>14</v>
      </c>
    </row>
    <row r="212" spans="1:9" ht="15.75" x14ac:dyDescent="0.25">
      <c r="A212" s="5">
        <v>44808</v>
      </c>
      <c r="B212" s="6" t="s">
        <v>102</v>
      </c>
      <c r="C212" s="71">
        <v>1.7</v>
      </c>
      <c r="D212" s="71" t="s">
        <v>569</v>
      </c>
      <c r="E212" s="76" t="s">
        <v>488</v>
      </c>
      <c r="F212" s="50">
        <f t="shared" si="6"/>
        <v>2040</v>
      </c>
      <c r="G212" s="50">
        <f t="shared" si="7"/>
        <v>840</v>
      </c>
      <c r="H212" s="6" t="s">
        <v>151</v>
      </c>
      <c r="I212" t="s">
        <v>14</v>
      </c>
    </row>
    <row r="213" spans="1:9" ht="15.75" x14ac:dyDescent="0.25">
      <c r="A213" s="5">
        <v>44809</v>
      </c>
      <c r="B213" s="6" t="s">
        <v>103</v>
      </c>
      <c r="C213" s="71">
        <v>1.9</v>
      </c>
      <c r="D213" s="71" t="s">
        <v>569</v>
      </c>
      <c r="E213" s="76" t="s">
        <v>765</v>
      </c>
      <c r="F213" s="50">
        <f t="shared" si="6"/>
        <v>2280</v>
      </c>
      <c r="G213" s="50">
        <f t="shared" si="7"/>
        <v>1080</v>
      </c>
      <c r="H213" s="6" t="s">
        <v>145</v>
      </c>
      <c r="I213" t="s">
        <v>56</v>
      </c>
    </row>
    <row r="214" spans="1:9" ht="15.75" x14ac:dyDescent="0.25">
      <c r="A214" s="5">
        <v>44810</v>
      </c>
      <c r="B214" s="6" t="s">
        <v>104</v>
      </c>
      <c r="C214" s="71">
        <v>1.31</v>
      </c>
      <c r="D214" s="71" t="s">
        <v>569</v>
      </c>
      <c r="E214" s="73" t="s">
        <v>767</v>
      </c>
      <c r="F214" s="50">
        <v>0</v>
      </c>
      <c r="G214" s="50">
        <f t="shared" si="7"/>
        <v>-1200</v>
      </c>
      <c r="H214" s="6" t="s">
        <v>142</v>
      </c>
      <c r="I214" t="s">
        <v>15</v>
      </c>
    </row>
    <row r="215" spans="1:9" ht="15.75" x14ac:dyDescent="0.25">
      <c r="A215" s="5">
        <v>44810</v>
      </c>
      <c r="B215" s="6" t="s">
        <v>105</v>
      </c>
      <c r="C215" s="71">
        <v>1.67</v>
      </c>
      <c r="D215" s="71" t="s">
        <v>569</v>
      </c>
      <c r="E215" s="73" t="s">
        <v>765</v>
      </c>
      <c r="F215" s="50">
        <v>0</v>
      </c>
      <c r="G215" s="50">
        <f t="shared" si="7"/>
        <v>-1200</v>
      </c>
      <c r="H215" s="6" t="s">
        <v>148</v>
      </c>
      <c r="I215" t="s">
        <v>15</v>
      </c>
    </row>
    <row r="216" spans="1:9" ht="15.75" x14ac:dyDescent="0.25">
      <c r="A216" s="5">
        <v>44810</v>
      </c>
      <c r="B216" s="6" t="s">
        <v>106</v>
      </c>
      <c r="C216" s="71">
        <v>1.37</v>
      </c>
      <c r="D216" s="71" t="s">
        <v>569</v>
      </c>
      <c r="E216" s="76" t="s">
        <v>767</v>
      </c>
      <c r="F216" s="50">
        <f t="shared" si="6"/>
        <v>1644.0000000000002</v>
      </c>
      <c r="G216" s="50">
        <f t="shared" si="7"/>
        <v>444.00000000000023</v>
      </c>
      <c r="H216" s="6" t="s">
        <v>156</v>
      </c>
      <c r="I216" t="s">
        <v>14</v>
      </c>
    </row>
    <row r="217" spans="1:9" ht="15.75" x14ac:dyDescent="0.25">
      <c r="A217" s="5">
        <v>44810</v>
      </c>
      <c r="B217" s="6" t="s">
        <v>106</v>
      </c>
      <c r="C217" s="71">
        <v>1.92</v>
      </c>
      <c r="D217" s="71" t="s">
        <v>569</v>
      </c>
      <c r="E217" s="73" t="s">
        <v>488</v>
      </c>
      <c r="F217" s="50">
        <v>0</v>
      </c>
      <c r="G217" s="50">
        <f t="shared" si="7"/>
        <v>-1200</v>
      </c>
      <c r="H217" s="6" t="s">
        <v>156</v>
      </c>
      <c r="I217" t="s">
        <v>14</v>
      </c>
    </row>
    <row r="218" spans="1:9" ht="15.75" x14ac:dyDescent="0.25">
      <c r="A218" s="5">
        <v>44811</v>
      </c>
      <c r="B218" s="6" t="s">
        <v>107</v>
      </c>
      <c r="C218" s="71">
        <v>1.82</v>
      </c>
      <c r="D218" s="71" t="s">
        <v>569</v>
      </c>
      <c r="E218" s="73" t="s">
        <v>765</v>
      </c>
      <c r="F218" s="50">
        <v>0</v>
      </c>
      <c r="G218" s="50">
        <f t="shared" si="7"/>
        <v>-1200</v>
      </c>
      <c r="H218" s="6" t="s">
        <v>140</v>
      </c>
      <c r="I218" t="s">
        <v>15</v>
      </c>
    </row>
    <row r="219" spans="1:9" ht="15.75" x14ac:dyDescent="0.25">
      <c r="A219" s="5">
        <v>44814</v>
      </c>
      <c r="B219" s="6" t="s">
        <v>112</v>
      </c>
      <c r="C219" s="71">
        <v>1.38</v>
      </c>
      <c r="D219" s="71" t="s">
        <v>569</v>
      </c>
      <c r="E219" s="76" t="s">
        <v>767</v>
      </c>
      <c r="F219" s="50">
        <f t="shared" si="6"/>
        <v>1655.9999999999998</v>
      </c>
      <c r="G219" s="50">
        <f t="shared" si="7"/>
        <v>455.99999999999977</v>
      </c>
      <c r="H219" s="6" t="s">
        <v>149</v>
      </c>
      <c r="I219" t="s">
        <v>18</v>
      </c>
    </row>
    <row r="220" spans="1:9" ht="15.75" x14ac:dyDescent="0.25">
      <c r="A220" s="5">
        <v>44814</v>
      </c>
      <c r="B220" s="6" t="s">
        <v>113</v>
      </c>
      <c r="C220" s="71">
        <v>1.7</v>
      </c>
      <c r="D220" s="71" t="s">
        <v>569</v>
      </c>
      <c r="E220" s="76" t="s">
        <v>765</v>
      </c>
      <c r="F220" s="50">
        <f t="shared" si="6"/>
        <v>2040</v>
      </c>
      <c r="G220" s="50">
        <f t="shared" si="7"/>
        <v>840</v>
      </c>
      <c r="H220" s="6" t="s">
        <v>145</v>
      </c>
      <c r="I220" t="s">
        <v>13</v>
      </c>
    </row>
    <row r="221" spans="1:9" ht="15.75" x14ac:dyDescent="0.25">
      <c r="A221" s="5">
        <v>44814</v>
      </c>
      <c r="B221" s="6" t="s">
        <v>114</v>
      </c>
      <c r="C221" s="71">
        <v>1.34</v>
      </c>
      <c r="D221" s="71" t="s">
        <v>569</v>
      </c>
      <c r="E221" s="76" t="s">
        <v>767</v>
      </c>
      <c r="F221" s="50">
        <f t="shared" si="6"/>
        <v>1608</v>
      </c>
      <c r="G221" s="50">
        <f t="shared" si="7"/>
        <v>408</v>
      </c>
      <c r="H221" s="6" t="s">
        <v>146</v>
      </c>
      <c r="I221" t="s">
        <v>56</v>
      </c>
    </row>
    <row r="222" spans="1:9" ht="15.75" x14ac:dyDescent="0.25">
      <c r="A222" s="5">
        <v>44814</v>
      </c>
      <c r="B222" s="6" t="s">
        <v>115</v>
      </c>
      <c r="C222" s="71">
        <v>1.37</v>
      </c>
      <c r="D222" s="71" t="s">
        <v>569</v>
      </c>
      <c r="E222" s="76" t="s">
        <v>767</v>
      </c>
      <c r="F222" s="50">
        <f t="shared" si="6"/>
        <v>1644.0000000000002</v>
      </c>
      <c r="G222" s="50">
        <f t="shared" si="7"/>
        <v>444.00000000000023</v>
      </c>
      <c r="H222" s="6" t="s">
        <v>145</v>
      </c>
      <c r="I222" t="s">
        <v>37</v>
      </c>
    </row>
    <row r="223" spans="1:9" ht="15.75" x14ac:dyDescent="0.25">
      <c r="A223" s="5">
        <v>44814</v>
      </c>
      <c r="B223" s="6" t="s">
        <v>115</v>
      </c>
      <c r="C223" s="71">
        <v>1.85</v>
      </c>
      <c r="D223" s="71" t="s">
        <v>569</v>
      </c>
      <c r="E223" s="73" t="s">
        <v>488</v>
      </c>
      <c r="F223" s="50">
        <v>0</v>
      </c>
      <c r="G223" s="50">
        <f t="shared" si="7"/>
        <v>-1200</v>
      </c>
      <c r="H223" s="6" t="s">
        <v>145</v>
      </c>
      <c r="I223" t="s">
        <v>37</v>
      </c>
    </row>
    <row r="224" spans="1:9" ht="15.75" x14ac:dyDescent="0.25">
      <c r="A224" s="5">
        <v>44814</v>
      </c>
      <c r="B224" s="6" t="s">
        <v>116</v>
      </c>
      <c r="C224" s="71">
        <v>1.3</v>
      </c>
      <c r="D224" s="71" t="s">
        <v>569</v>
      </c>
      <c r="E224" s="73" t="s">
        <v>767</v>
      </c>
      <c r="F224" s="50">
        <v>0</v>
      </c>
      <c r="G224" s="50">
        <f t="shared" si="7"/>
        <v>-1200</v>
      </c>
      <c r="H224" s="6" t="s">
        <v>140</v>
      </c>
      <c r="I224" t="s">
        <v>13</v>
      </c>
    </row>
    <row r="225" spans="1:9" ht="15.75" x14ac:dyDescent="0.25">
      <c r="A225" s="5">
        <v>44814</v>
      </c>
      <c r="B225" s="6" t="s">
        <v>117</v>
      </c>
      <c r="C225" s="71">
        <v>1.83</v>
      </c>
      <c r="D225" s="71" t="s">
        <v>569</v>
      </c>
      <c r="E225" s="76" t="s">
        <v>765</v>
      </c>
      <c r="F225" s="50">
        <f t="shared" si="6"/>
        <v>2196</v>
      </c>
      <c r="G225" s="50">
        <f t="shared" si="7"/>
        <v>996</v>
      </c>
      <c r="H225" s="6" t="s">
        <v>155</v>
      </c>
      <c r="I225" t="s">
        <v>15</v>
      </c>
    </row>
    <row r="226" spans="1:9" ht="15.75" x14ac:dyDescent="0.25">
      <c r="A226" s="5">
        <v>44814</v>
      </c>
      <c r="B226" s="6" t="s">
        <v>118</v>
      </c>
      <c r="C226" s="71">
        <v>1.35</v>
      </c>
      <c r="D226" s="71" t="s">
        <v>569</v>
      </c>
      <c r="E226" s="76" t="s">
        <v>767</v>
      </c>
      <c r="F226" s="50">
        <f t="shared" si="6"/>
        <v>1620</v>
      </c>
      <c r="G226" s="50">
        <f t="shared" si="7"/>
        <v>420</v>
      </c>
      <c r="H226" s="6" t="s">
        <v>157</v>
      </c>
      <c r="I226" t="s">
        <v>13</v>
      </c>
    </row>
    <row r="227" spans="1:9" ht="15.75" x14ac:dyDescent="0.25">
      <c r="A227" s="5">
        <v>44814</v>
      </c>
      <c r="B227" s="6" t="s">
        <v>119</v>
      </c>
      <c r="C227" s="71">
        <v>1.82</v>
      </c>
      <c r="D227" s="71" t="s">
        <v>569</v>
      </c>
      <c r="E227" s="73" t="s">
        <v>488</v>
      </c>
      <c r="F227" s="50">
        <v>0</v>
      </c>
      <c r="G227" s="50">
        <f t="shared" si="7"/>
        <v>-1200</v>
      </c>
      <c r="H227" s="6" t="s">
        <v>145</v>
      </c>
      <c r="I227" t="s">
        <v>41</v>
      </c>
    </row>
    <row r="228" spans="1:9" ht="15.75" x14ac:dyDescent="0.25">
      <c r="A228" s="5">
        <v>44814</v>
      </c>
      <c r="B228" s="6" t="s">
        <v>120</v>
      </c>
      <c r="C228" s="71">
        <v>1.34</v>
      </c>
      <c r="D228" s="71" t="s">
        <v>569</v>
      </c>
      <c r="E228" s="73" t="s">
        <v>767</v>
      </c>
      <c r="F228" s="50">
        <v>0</v>
      </c>
      <c r="G228" s="50">
        <f t="shared" si="7"/>
        <v>-1200</v>
      </c>
      <c r="H228" s="6" t="s">
        <v>142</v>
      </c>
      <c r="I228" s="86" t="s">
        <v>121</v>
      </c>
    </row>
    <row r="229" spans="1:9" ht="15.75" x14ac:dyDescent="0.25">
      <c r="A229" s="5">
        <v>44814</v>
      </c>
      <c r="B229" s="6" t="s">
        <v>122</v>
      </c>
      <c r="C229" s="71">
        <v>1.31</v>
      </c>
      <c r="D229" s="71" t="s">
        <v>569</v>
      </c>
      <c r="E229" s="73" t="s">
        <v>767</v>
      </c>
      <c r="F229" s="50">
        <v>0</v>
      </c>
      <c r="G229" s="50">
        <f t="shared" si="7"/>
        <v>-1200</v>
      </c>
      <c r="H229" s="6" t="s">
        <v>148</v>
      </c>
      <c r="I229" t="s">
        <v>14</v>
      </c>
    </row>
    <row r="230" spans="1:9" ht="15.75" x14ac:dyDescent="0.25">
      <c r="A230" s="5">
        <v>44814</v>
      </c>
      <c r="B230" s="6" t="s">
        <v>125</v>
      </c>
      <c r="C230" s="71">
        <v>1.37</v>
      </c>
      <c r="D230" s="71" t="s">
        <v>569</v>
      </c>
      <c r="E230" s="76" t="s">
        <v>767</v>
      </c>
      <c r="F230" s="50">
        <f t="shared" si="6"/>
        <v>1644.0000000000002</v>
      </c>
      <c r="G230" s="50">
        <f t="shared" si="7"/>
        <v>444.00000000000023</v>
      </c>
      <c r="H230" s="6" t="s">
        <v>479</v>
      </c>
      <c r="I230" t="s">
        <v>126</v>
      </c>
    </row>
    <row r="231" spans="1:9" ht="15.75" x14ac:dyDescent="0.25">
      <c r="A231" s="5">
        <v>44814</v>
      </c>
      <c r="B231" s="6" t="s">
        <v>763</v>
      </c>
      <c r="C231" s="71">
        <v>1.85</v>
      </c>
      <c r="D231" s="71" t="s">
        <v>569</v>
      </c>
      <c r="E231" s="83" t="s">
        <v>766</v>
      </c>
      <c r="F231" s="50">
        <v>0</v>
      </c>
      <c r="G231" s="50">
        <v>0</v>
      </c>
      <c r="H231" s="6" t="s">
        <v>146</v>
      </c>
      <c r="I231" s="10" t="s">
        <v>35</v>
      </c>
    </row>
    <row r="232" spans="1:9" ht="15.75" x14ac:dyDescent="0.25">
      <c r="A232" s="5">
        <v>44814</v>
      </c>
      <c r="B232" s="6" t="s">
        <v>763</v>
      </c>
      <c r="C232" s="71">
        <v>1.67</v>
      </c>
      <c r="D232" s="71" t="s">
        <v>569</v>
      </c>
      <c r="E232" s="73" t="s">
        <v>488</v>
      </c>
      <c r="F232" s="50">
        <v>0</v>
      </c>
      <c r="G232" s="50">
        <f t="shared" si="7"/>
        <v>-1200</v>
      </c>
      <c r="H232" s="6" t="s">
        <v>146</v>
      </c>
      <c r="I232" s="10" t="s">
        <v>35</v>
      </c>
    </row>
    <row r="233" spans="1:9" ht="15.75" x14ac:dyDescent="0.25">
      <c r="A233" s="5">
        <v>44815</v>
      </c>
      <c r="B233" s="6" t="s">
        <v>128</v>
      </c>
      <c r="C233" s="71">
        <v>1.78</v>
      </c>
      <c r="D233" s="71" t="s">
        <v>569</v>
      </c>
      <c r="E233" s="83" t="s">
        <v>766</v>
      </c>
      <c r="F233" s="50">
        <v>0</v>
      </c>
      <c r="G233" s="50">
        <v>0</v>
      </c>
      <c r="H233" s="6" t="s">
        <v>146</v>
      </c>
      <c r="I233" t="s">
        <v>37</v>
      </c>
    </row>
    <row r="234" spans="1:9" ht="15.75" x14ac:dyDescent="0.25">
      <c r="A234" s="5">
        <v>44815</v>
      </c>
      <c r="B234" s="6" t="s">
        <v>128</v>
      </c>
      <c r="C234" s="71">
        <v>1.65</v>
      </c>
      <c r="D234" s="71" t="s">
        <v>569</v>
      </c>
      <c r="E234" s="73" t="s">
        <v>488</v>
      </c>
      <c r="F234" s="50">
        <v>0</v>
      </c>
      <c r="G234" s="50">
        <f t="shared" si="7"/>
        <v>-1200</v>
      </c>
      <c r="H234" s="6" t="s">
        <v>146</v>
      </c>
      <c r="I234" t="s">
        <v>37</v>
      </c>
    </row>
    <row r="235" spans="1:9" ht="15.75" x14ac:dyDescent="0.25">
      <c r="A235" s="5">
        <v>44815</v>
      </c>
      <c r="B235" s="6" t="s">
        <v>129</v>
      </c>
      <c r="C235" s="71">
        <v>1.81</v>
      </c>
      <c r="D235" s="71" t="s">
        <v>569</v>
      </c>
      <c r="E235" s="73" t="s">
        <v>765</v>
      </c>
      <c r="F235" s="50">
        <v>0</v>
      </c>
      <c r="G235" s="50">
        <f t="shared" si="7"/>
        <v>-1200</v>
      </c>
      <c r="H235" s="6" t="s">
        <v>148</v>
      </c>
      <c r="I235" t="s">
        <v>130</v>
      </c>
    </row>
    <row r="236" spans="1:9" ht="15.75" x14ac:dyDescent="0.25">
      <c r="A236" s="5">
        <v>44817</v>
      </c>
      <c r="B236" s="6" t="s">
        <v>131</v>
      </c>
      <c r="C236" s="71">
        <v>1.4</v>
      </c>
      <c r="D236" s="71" t="s">
        <v>569</v>
      </c>
      <c r="E236" s="76" t="s">
        <v>767</v>
      </c>
      <c r="F236" s="50">
        <f t="shared" si="6"/>
        <v>1680</v>
      </c>
      <c r="G236" s="50">
        <f t="shared" si="7"/>
        <v>480</v>
      </c>
      <c r="H236" s="6" t="s">
        <v>151</v>
      </c>
      <c r="I236" t="s">
        <v>34</v>
      </c>
    </row>
    <row r="237" spans="1:9" ht="15.75" x14ac:dyDescent="0.25">
      <c r="A237" s="5">
        <v>44817</v>
      </c>
      <c r="B237" s="6" t="s">
        <v>131</v>
      </c>
      <c r="C237" s="71">
        <v>1.61</v>
      </c>
      <c r="D237" s="71" t="s">
        <v>569</v>
      </c>
      <c r="E237" s="76" t="s">
        <v>488</v>
      </c>
      <c r="F237" s="50">
        <f t="shared" si="6"/>
        <v>1932.0000000000002</v>
      </c>
      <c r="G237" s="50">
        <f t="shared" si="7"/>
        <v>732.00000000000023</v>
      </c>
      <c r="H237" s="6" t="s">
        <v>151</v>
      </c>
      <c r="I237" t="s">
        <v>34</v>
      </c>
    </row>
    <row r="238" spans="1:9" ht="15.75" x14ac:dyDescent="0.25">
      <c r="A238" s="5">
        <v>44817</v>
      </c>
      <c r="B238" s="6" t="s">
        <v>132</v>
      </c>
      <c r="C238" s="71">
        <v>1.92</v>
      </c>
      <c r="D238" s="71" t="s">
        <v>569</v>
      </c>
      <c r="E238" s="76" t="s">
        <v>765</v>
      </c>
      <c r="F238" s="50">
        <f t="shared" si="6"/>
        <v>2304</v>
      </c>
      <c r="G238" s="50">
        <f t="shared" si="7"/>
        <v>1104</v>
      </c>
      <c r="H238" s="6" t="s">
        <v>154</v>
      </c>
      <c r="I238" t="s">
        <v>15</v>
      </c>
    </row>
    <row r="239" spans="1:9" ht="15.75" x14ac:dyDescent="0.25">
      <c r="A239" s="5">
        <v>44817</v>
      </c>
      <c r="B239" s="6" t="s">
        <v>133</v>
      </c>
      <c r="C239" s="71">
        <v>1.31</v>
      </c>
      <c r="D239" s="71" t="s">
        <v>569</v>
      </c>
      <c r="E239" s="73" t="s">
        <v>767</v>
      </c>
      <c r="F239" s="50">
        <v>0</v>
      </c>
      <c r="G239" s="50">
        <f t="shared" si="7"/>
        <v>-1200</v>
      </c>
      <c r="H239" s="6" t="s">
        <v>148</v>
      </c>
      <c r="I239" t="s">
        <v>15</v>
      </c>
    </row>
    <row r="240" spans="1:9" ht="15.75" x14ac:dyDescent="0.25">
      <c r="A240" s="5">
        <v>44817</v>
      </c>
      <c r="B240" s="6" t="s">
        <v>134</v>
      </c>
      <c r="C240" s="71">
        <v>1.69</v>
      </c>
      <c r="D240" s="71" t="s">
        <v>569</v>
      </c>
      <c r="E240" s="76" t="s">
        <v>765</v>
      </c>
      <c r="F240" s="50">
        <f t="shared" si="6"/>
        <v>2028</v>
      </c>
      <c r="G240" s="50">
        <f t="shared" si="7"/>
        <v>828</v>
      </c>
      <c r="H240" s="6" t="s">
        <v>145</v>
      </c>
      <c r="I240" t="s">
        <v>15</v>
      </c>
    </row>
    <row r="241" spans="1:9" ht="15.75" x14ac:dyDescent="0.25">
      <c r="A241" s="5">
        <v>44818</v>
      </c>
      <c r="B241" s="6" t="s">
        <v>135</v>
      </c>
      <c r="C241" s="71">
        <v>1.5</v>
      </c>
      <c r="D241" s="71" t="s">
        <v>569</v>
      </c>
      <c r="E241" s="76" t="s">
        <v>765</v>
      </c>
      <c r="F241" s="50">
        <f t="shared" si="6"/>
        <v>1800</v>
      </c>
      <c r="G241" s="50">
        <f t="shared" si="7"/>
        <v>600</v>
      </c>
      <c r="H241" s="6" t="s">
        <v>155</v>
      </c>
      <c r="I241" t="s">
        <v>13</v>
      </c>
    </row>
    <row r="242" spans="1:9" ht="15.75" x14ac:dyDescent="0.25">
      <c r="A242" s="5">
        <v>44818</v>
      </c>
      <c r="B242" s="6" t="s">
        <v>136</v>
      </c>
      <c r="C242" s="71">
        <v>1.32</v>
      </c>
      <c r="D242" s="71" t="s">
        <v>569</v>
      </c>
      <c r="E242" s="76" t="s">
        <v>767</v>
      </c>
      <c r="F242" s="50">
        <f t="shared" si="6"/>
        <v>1584</v>
      </c>
      <c r="G242" s="50">
        <f t="shared" si="7"/>
        <v>384</v>
      </c>
      <c r="H242" s="6" t="s">
        <v>151</v>
      </c>
      <c r="I242" t="s">
        <v>14</v>
      </c>
    </row>
    <row r="243" spans="1:9" ht="15.75" x14ac:dyDescent="0.25">
      <c r="A243" s="5">
        <v>44818</v>
      </c>
      <c r="B243" s="6" t="s">
        <v>136</v>
      </c>
      <c r="C243" s="71">
        <v>2.0499999999999998</v>
      </c>
      <c r="D243" s="71" t="s">
        <v>569</v>
      </c>
      <c r="E243" s="76" t="s">
        <v>488</v>
      </c>
      <c r="F243" s="50">
        <f t="shared" si="6"/>
        <v>2460</v>
      </c>
      <c r="G243" s="50">
        <f t="shared" si="7"/>
        <v>1260</v>
      </c>
      <c r="H243" s="6" t="s">
        <v>151</v>
      </c>
      <c r="I243" t="s">
        <v>14</v>
      </c>
    </row>
    <row r="244" spans="1:9" ht="15.75" x14ac:dyDescent="0.25">
      <c r="A244" s="5">
        <v>44818</v>
      </c>
      <c r="B244" s="6" t="s">
        <v>137</v>
      </c>
      <c r="C244" s="71">
        <v>1.44</v>
      </c>
      <c r="D244" s="71" t="s">
        <v>569</v>
      </c>
      <c r="E244" s="83" t="s">
        <v>808</v>
      </c>
      <c r="F244" s="50">
        <v>0</v>
      </c>
      <c r="G244" s="50">
        <v>0</v>
      </c>
      <c r="H244" s="6" t="s">
        <v>146</v>
      </c>
      <c r="I244" t="s">
        <v>14</v>
      </c>
    </row>
    <row r="245" spans="1:9" ht="15.75" x14ac:dyDescent="0.25">
      <c r="A245" s="5">
        <v>44818</v>
      </c>
      <c r="B245" s="6" t="s">
        <v>138</v>
      </c>
      <c r="C245" s="71">
        <v>1.95</v>
      </c>
      <c r="D245" s="71" t="s">
        <v>569</v>
      </c>
      <c r="E245" s="73" t="s">
        <v>766</v>
      </c>
      <c r="F245" s="50">
        <v>0</v>
      </c>
      <c r="G245" s="50">
        <f t="shared" si="7"/>
        <v>-1200</v>
      </c>
      <c r="H245" s="6" t="s">
        <v>149</v>
      </c>
      <c r="I245" t="s">
        <v>56</v>
      </c>
    </row>
    <row r="246" spans="1:9" ht="15.75" x14ac:dyDescent="0.25">
      <c r="A246" s="5">
        <v>44821</v>
      </c>
      <c r="B246" s="6" t="s">
        <v>180</v>
      </c>
      <c r="C246" s="71">
        <v>1.33</v>
      </c>
      <c r="D246" s="71" t="s">
        <v>569</v>
      </c>
      <c r="E246" s="73" t="s">
        <v>767</v>
      </c>
      <c r="F246" s="50">
        <v>0</v>
      </c>
      <c r="G246" s="50">
        <f t="shared" si="7"/>
        <v>-1200</v>
      </c>
      <c r="H246" s="6" t="s">
        <v>140</v>
      </c>
      <c r="I246" t="s">
        <v>46</v>
      </c>
    </row>
    <row r="247" spans="1:9" ht="15.75" x14ac:dyDescent="0.25">
      <c r="A247" s="5">
        <v>44821</v>
      </c>
      <c r="B247" s="6" t="s">
        <v>181</v>
      </c>
      <c r="C247" s="71">
        <v>1.67</v>
      </c>
      <c r="D247" s="71" t="s">
        <v>569</v>
      </c>
      <c r="E247" s="76" t="s">
        <v>765</v>
      </c>
      <c r="F247" s="50">
        <f t="shared" si="6"/>
        <v>2004</v>
      </c>
      <c r="G247" s="50">
        <f t="shared" si="7"/>
        <v>804</v>
      </c>
      <c r="H247" s="6" t="s">
        <v>145</v>
      </c>
      <c r="I247" t="s">
        <v>46</v>
      </c>
    </row>
    <row r="248" spans="1:9" ht="15.75" x14ac:dyDescent="0.25">
      <c r="A248" s="5">
        <v>44821</v>
      </c>
      <c r="B248" s="6" t="s">
        <v>184</v>
      </c>
      <c r="C248" s="71">
        <v>1.35</v>
      </c>
      <c r="D248" s="71" t="s">
        <v>569</v>
      </c>
      <c r="E248" s="76" t="s">
        <v>767</v>
      </c>
      <c r="F248" s="50">
        <f t="shared" si="6"/>
        <v>1620</v>
      </c>
      <c r="G248" s="50">
        <f t="shared" si="7"/>
        <v>420</v>
      </c>
      <c r="H248" s="6" t="s">
        <v>145</v>
      </c>
      <c r="I248" t="s">
        <v>34</v>
      </c>
    </row>
    <row r="249" spans="1:9" ht="15.75" x14ac:dyDescent="0.25">
      <c r="A249" s="5">
        <v>44821</v>
      </c>
      <c r="B249" s="6" t="s">
        <v>184</v>
      </c>
      <c r="C249" s="71">
        <v>2.0099999999999998</v>
      </c>
      <c r="D249" s="71" t="s">
        <v>569</v>
      </c>
      <c r="E249" s="73" t="s">
        <v>488</v>
      </c>
      <c r="F249" s="50">
        <v>0</v>
      </c>
      <c r="G249" s="50">
        <f t="shared" si="7"/>
        <v>-1200</v>
      </c>
      <c r="H249" s="6" t="s">
        <v>145</v>
      </c>
      <c r="I249" t="s">
        <v>34</v>
      </c>
    </row>
    <row r="250" spans="1:9" ht="15.75" x14ac:dyDescent="0.25">
      <c r="A250" s="5">
        <v>44821</v>
      </c>
      <c r="B250" s="6" t="s">
        <v>185</v>
      </c>
      <c r="C250" s="71">
        <v>1.49</v>
      </c>
      <c r="D250" s="71" t="s">
        <v>569</v>
      </c>
      <c r="E250" s="76" t="s">
        <v>765</v>
      </c>
      <c r="F250" s="50">
        <f t="shared" si="6"/>
        <v>1788</v>
      </c>
      <c r="G250" s="50">
        <f t="shared" si="7"/>
        <v>588</v>
      </c>
      <c r="H250" s="6" t="s">
        <v>150</v>
      </c>
      <c r="I250" t="s">
        <v>49</v>
      </c>
    </row>
    <row r="251" spans="1:9" ht="15.75" x14ac:dyDescent="0.25">
      <c r="A251" s="5">
        <v>44821</v>
      </c>
      <c r="B251" s="6" t="s">
        <v>188</v>
      </c>
      <c r="C251" s="71">
        <v>1.78</v>
      </c>
      <c r="D251" s="71" t="s">
        <v>569</v>
      </c>
      <c r="E251" s="73" t="s">
        <v>765</v>
      </c>
      <c r="F251" s="50">
        <v>0</v>
      </c>
      <c r="G251" s="50">
        <f t="shared" si="7"/>
        <v>-1200</v>
      </c>
      <c r="H251" s="6" t="s">
        <v>146</v>
      </c>
      <c r="I251" t="s">
        <v>94</v>
      </c>
    </row>
    <row r="252" spans="1:9" ht="15.75" x14ac:dyDescent="0.25">
      <c r="A252" s="5">
        <v>44821</v>
      </c>
      <c r="B252" s="6" t="s">
        <v>188</v>
      </c>
      <c r="C252" s="71">
        <v>1.83</v>
      </c>
      <c r="D252" s="71" t="s">
        <v>569</v>
      </c>
      <c r="E252" s="73" t="s">
        <v>488</v>
      </c>
      <c r="F252" s="50">
        <v>0</v>
      </c>
      <c r="G252" s="50">
        <f t="shared" si="7"/>
        <v>-1200</v>
      </c>
      <c r="H252" s="6" t="s">
        <v>146</v>
      </c>
      <c r="I252" t="s">
        <v>94</v>
      </c>
    </row>
    <row r="253" spans="1:9" ht="15.75" x14ac:dyDescent="0.25">
      <c r="A253" s="5">
        <v>44821</v>
      </c>
      <c r="B253" s="6" t="s">
        <v>189</v>
      </c>
      <c r="C253" s="71">
        <v>1.3</v>
      </c>
      <c r="D253" s="71" t="s">
        <v>569</v>
      </c>
      <c r="E253" s="76" t="s">
        <v>767</v>
      </c>
      <c r="F253" s="50">
        <f t="shared" si="6"/>
        <v>1560</v>
      </c>
      <c r="G253" s="50">
        <f t="shared" si="7"/>
        <v>360</v>
      </c>
      <c r="H253" s="6" t="s">
        <v>141</v>
      </c>
      <c r="I253" t="s">
        <v>190</v>
      </c>
    </row>
    <row r="254" spans="1:9" ht="15.75" x14ac:dyDescent="0.25">
      <c r="A254" s="5">
        <v>44821</v>
      </c>
      <c r="B254" s="6" t="s">
        <v>194</v>
      </c>
      <c r="C254" s="71">
        <v>1.32</v>
      </c>
      <c r="D254" s="71" t="s">
        <v>569</v>
      </c>
      <c r="E254" s="73" t="s">
        <v>767</v>
      </c>
      <c r="F254" s="50">
        <v>0</v>
      </c>
      <c r="G254" s="50">
        <f t="shared" si="7"/>
        <v>-1200</v>
      </c>
      <c r="H254" s="6" t="s">
        <v>140</v>
      </c>
      <c r="I254" t="s">
        <v>46</v>
      </c>
    </row>
    <row r="255" spans="1:9" ht="15.75" x14ac:dyDescent="0.25">
      <c r="A255" s="5">
        <v>44822</v>
      </c>
      <c r="B255" s="6" t="s">
        <v>195</v>
      </c>
      <c r="C255" s="71">
        <v>1.34</v>
      </c>
      <c r="D255" s="71" t="s">
        <v>569</v>
      </c>
      <c r="E255" s="76" t="s">
        <v>767</v>
      </c>
      <c r="F255" s="50">
        <f t="shared" si="6"/>
        <v>1608</v>
      </c>
      <c r="G255" s="50">
        <f t="shared" si="7"/>
        <v>408</v>
      </c>
      <c r="H255" s="6" t="s">
        <v>155</v>
      </c>
      <c r="I255" t="s">
        <v>80</v>
      </c>
    </row>
    <row r="256" spans="1:9" ht="15.75" x14ac:dyDescent="0.25">
      <c r="A256" s="5">
        <v>44822</v>
      </c>
      <c r="B256" s="6" t="s">
        <v>196</v>
      </c>
      <c r="C256" s="71">
        <v>1.94</v>
      </c>
      <c r="D256" s="71" t="s">
        <v>569</v>
      </c>
      <c r="E256" s="76" t="s">
        <v>766</v>
      </c>
      <c r="F256" s="50">
        <f t="shared" si="6"/>
        <v>2328</v>
      </c>
      <c r="G256" s="50">
        <f t="shared" si="7"/>
        <v>1128</v>
      </c>
      <c r="H256" s="6" t="s">
        <v>148</v>
      </c>
      <c r="I256" s="10" t="s">
        <v>23</v>
      </c>
    </row>
    <row r="257" spans="1:9" ht="15.75" x14ac:dyDescent="0.25">
      <c r="A257" s="5">
        <v>44822</v>
      </c>
      <c r="B257" s="6" t="s">
        <v>198</v>
      </c>
      <c r="C257" s="71">
        <v>2.15</v>
      </c>
      <c r="D257" s="71" t="s">
        <v>569</v>
      </c>
      <c r="E257" s="73" t="s">
        <v>766</v>
      </c>
      <c r="F257" s="50">
        <v>0</v>
      </c>
      <c r="G257" s="50">
        <f t="shared" si="7"/>
        <v>-1200</v>
      </c>
      <c r="H257" s="6" t="s">
        <v>155</v>
      </c>
      <c r="I257" s="10" t="s">
        <v>23</v>
      </c>
    </row>
    <row r="258" spans="1:9" ht="15.75" x14ac:dyDescent="0.25">
      <c r="A258" s="5">
        <v>44822</v>
      </c>
      <c r="B258" s="6" t="s">
        <v>199</v>
      </c>
      <c r="C258" s="71">
        <v>1.31</v>
      </c>
      <c r="D258" s="71" t="s">
        <v>569</v>
      </c>
      <c r="E258" s="73" t="s">
        <v>767</v>
      </c>
      <c r="F258" s="50">
        <v>0</v>
      </c>
      <c r="G258" s="50">
        <f t="shared" si="7"/>
        <v>-1200</v>
      </c>
      <c r="H258" s="6" t="s">
        <v>148</v>
      </c>
      <c r="I258" t="s">
        <v>15</v>
      </c>
    </row>
    <row r="259" spans="1:9" ht="15.75" x14ac:dyDescent="0.25">
      <c r="A259" s="5">
        <v>44822</v>
      </c>
      <c r="B259" t="s">
        <v>201</v>
      </c>
      <c r="C259" s="71">
        <v>1.88</v>
      </c>
      <c r="D259" s="71" t="s">
        <v>569</v>
      </c>
      <c r="E259" s="83" t="s">
        <v>766</v>
      </c>
      <c r="F259" s="50">
        <v>0</v>
      </c>
      <c r="G259" s="50">
        <v>0</v>
      </c>
      <c r="H259" s="6" t="s">
        <v>151</v>
      </c>
      <c r="I259" t="s">
        <v>14</v>
      </c>
    </row>
    <row r="260" spans="1:9" ht="15.75" x14ac:dyDescent="0.25">
      <c r="A260" s="5">
        <v>44822</v>
      </c>
      <c r="B260" t="s">
        <v>201</v>
      </c>
      <c r="C260" s="71">
        <v>1.7</v>
      </c>
      <c r="D260" s="71" t="s">
        <v>569</v>
      </c>
      <c r="E260" s="76" t="s">
        <v>488</v>
      </c>
      <c r="F260" s="50">
        <f t="shared" ref="F260:F322" si="8">C260*D$418</f>
        <v>2040</v>
      </c>
      <c r="G260" s="50">
        <f t="shared" ref="G260:G322" si="9">F260-D$418</f>
        <v>840</v>
      </c>
      <c r="H260" s="6" t="s">
        <v>151</v>
      </c>
      <c r="I260" t="s">
        <v>14</v>
      </c>
    </row>
    <row r="261" spans="1:9" ht="15.75" x14ac:dyDescent="0.25">
      <c r="A261" s="5">
        <v>44822</v>
      </c>
      <c r="B261" s="6" t="s">
        <v>202</v>
      </c>
      <c r="C261" s="71">
        <v>1.87</v>
      </c>
      <c r="D261" s="71" t="s">
        <v>569</v>
      </c>
      <c r="E261" s="76" t="s">
        <v>488</v>
      </c>
      <c r="F261" s="50">
        <f t="shared" si="8"/>
        <v>2244</v>
      </c>
      <c r="G261" s="50">
        <f t="shared" si="9"/>
        <v>1044</v>
      </c>
      <c r="H261" s="6" t="s">
        <v>142</v>
      </c>
      <c r="I261" s="10" t="s">
        <v>41</v>
      </c>
    </row>
    <row r="262" spans="1:9" ht="15.75" x14ac:dyDescent="0.25">
      <c r="A262" s="5">
        <v>44822</v>
      </c>
      <c r="B262" s="6" t="s">
        <v>205</v>
      </c>
      <c r="C262" s="71">
        <v>1.31</v>
      </c>
      <c r="D262" s="71" t="s">
        <v>569</v>
      </c>
      <c r="E262" s="76" t="s">
        <v>767</v>
      </c>
      <c r="F262" s="50">
        <f t="shared" si="8"/>
        <v>1572</v>
      </c>
      <c r="G262" s="50">
        <f t="shared" si="9"/>
        <v>372</v>
      </c>
      <c r="H262" s="6" t="s">
        <v>156</v>
      </c>
      <c r="I262" t="s">
        <v>14</v>
      </c>
    </row>
    <row r="263" spans="1:9" ht="15.75" x14ac:dyDescent="0.25">
      <c r="A263" s="5">
        <v>44822</v>
      </c>
      <c r="B263" s="6" t="s">
        <v>205</v>
      </c>
      <c r="C263" s="71">
        <v>2.04</v>
      </c>
      <c r="D263" s="71" t="s">
        <v>569</v>
      </c>
      <c r="E263" s="73" t="s">
        <v>488</v>
      </c>
      <c r="F263" s="50">
        <v>0</v>
      </c>
      <c r="G263" s="50">
        <f t="shared" si="9"/>
        <v>-1200</v>
      </c>
      <c r="H263" s="6" t="s">
        <v>156</v>
      </c>
      <c r="I263" t="s">
        <v>14</v>
      </c>
    </row>
    <row r="264" spans="1:9" ht="15.75" x14ac:dyDescent="0.25">
      <c r="A264" s="5">
        <v>44823</v>
      </c>
      <c r="B264" s="6" t="s">
        <v>206</v>
      </c>
      <c r="C264" s="71">
        <v>1.91</v>
      </c>
      <c r="D264" s="71" t="s">
        <v>569</v>
      </c>
      <c r="E264" s="76" t="s">
        <v>766</v>
      </c>
      <c r="F264" s="50">
        <f t="shared" si="8"/>
        <v>2292</v>
      </c>
      <c r="G264" s="50">
        <f t="shared" si="9"/>
        <v>1092</v>
      </c>
      <c r="H264" s="6" t="s">
        <v>142</v>
      </c>
      <c r="I264" t="s">
        <v>18</v>
      </c>
    </row>
    <row r="265" spans="1:9" ht="15.75" x14ac:dyDescent="0.25">
      <c r="A265" s="5">
        <v>44825</v>
      </c>
      <c r="B265" s="6" t="s">
        <v>103</v>
      </c>
      <c r="C265" s="71">
        <v>1.74</v>
      </c>
      <c r="D265" s="71" t="s">
        <v>569</v>
      </c>
      <c r="E265" s="73" t="s">
        <v>765</v>
      </c>
      <c r="F265" s="50">
        <v>0</v>
      </c>
      <c r="G265" s="50">
        <f t="shared" si="9"/>
        <v>-1200</v>
      </c>
      <c r="H265" s="6" t="s">
        <v>142</v>
      </c>
      <c r="I265" t="s">
        <v>56</v>
      </c>
    </row>
    <row r="266" spans="1:9" ht="15.75" x14ac:dyDescent="0.25">
      <c r="A266" s="5">
        <v>44828</v>
      </c>
      <c r="B266" s="6" t="s">
        <v>208</v>
      </c>
      <c r="C266" s="71">
        <v>2.04</v>
      </c>
      <c r="D266" s="71" t="s">
        <v>569</v>
      </c>
      <c r="E266" s="76" t="s">
        <v>766</v>
      </c>
      <c r="F266" s="50">
        <f t="shared" si="8"/>
        <v>2448</v>
      </c>
      <c r="G266" s="50">
        <f t="shared" si="9"/>
        <v>1248</v>
      </c>
      <c r="H266" s="6" t="s">
        <v>148</v>
      </c>
      <c r="I266" t="s">
        <v>35</v>
      </c>
    </row>
    <row r="267" spans="1:9" ht="15.75" x14ac:dyDescent="0.25">
      <c r="A267" s="5">
        <v>44828</v>
      </c>
      <c r="B267" s="6" t="s">
        <v>208</v>
      </c>
      <c r="C267" s="71">
        <v>1.79</v>
      </c>
      <c r="D267" s="71" t="s">
        <v>569</v>
      </c>
      <c r="E267" s="76" t="s">
        <v>488</v>
      </c>
      <c r="F267" s="50">
        <f t="shared" si="8"/>
        <v>2148</v>
      </c>
      <c r="G267" s="50">
        <f t="shared" si="9"/>
        <v>948</v>
      </c>
      <c r="H267" s="6" t="s">
        <v>148</v>
      </c>
      <c r="I267" t="s">
        <v>35</v>
      </c>
    </row>
    <row r="268" spans="1:9" ht="15.75" x14ac:dyDescent="0.25">
      <c r="A268" s="5">
        <v>44828</v>
      </c>
      <c r="B268" s="6" t="s">
        <v>209</v>
      </c>
      <c r="C268" s="71">
        <v>1.54</v>
      </c>
      <c r="D268" s="71" t="s">
        <v>569</v>
      </c>
      <c r="E268" s="76" t="s">
        <v>765</v>
      </c>
      <c r="F268" s="50">
        <f t="shared" si="8"/>
        <v>1848</v>
      </c>
      <c r="G268" s="50">
        <f t="shared" si="9"/>
        <v>648</v>
      </c>
      <c r="H268" s="6" t="s">
        <v>480</v>
      </c>
      <c r="I268" t="s">
        <v>49</v>
      </c>
    </row>
    <row r="269" spans="1:9" ht="15.75" x14ac:dyDescent="0.25">
      <c r="A269" s="5">
        <v>44828</v>
      </c>
      <c r="B269" s="6" t="s">
        <v>213</v>
      </c>
      <c r="C269" s="71">
        <v>1.43</v>
      </c>
      <c r="D269" s="71" t="s">
        <v>569</v>
      </c>
      <c r="E269" s="76" t="s">
        <v>767</v>
      </c>
      <c r="F269" s="50">
        <f t="shared" si="8"/>
        <v>1716</v>
      </c>
      <c r="G269" s="50">
        <f t="shared" si="9"/>
        <v>516</v>
      </c>
      <c r="H269" s="6" t="s">
        <v>150</v>
      </c>
      <c r="I269" t="s">
        <v>34</v>
      </c>
    </row>
    <row r="270" spans="1:9" ht="15.75" x14ac:dyDescent="0.25">
      <c r="A270" s="5">
        <v>44828</v>
      </c>
      <c r="B270" s="6" t="s">
        <v>214</v>
      </c>
      <c r="C270" s="71">
        <v>2.2599999999999998</v>
      </c>
      <c r="D270" s="71" t="s">
        <v>569</v>
      </c>
      <c r="E270" s="83" t="s">
        <v>766</v>
      </c>
      <c r="F270" s="50">
        <v>0</v>
      </c>
      <c r="G270" s="50">
        <v>0</v>
      </c>
      <c r="H270" s="6" t="s">
        <v>139</v>
      </c>
      <c r="I270" t="s">
        <v>14</v>
      </c>
    </row>
    <row r="271" spans="1:9" ht="15.75" x14ac:dyDescent="0.25">
      <c r="A271" s="5">
        <v>44828</v>
      </c>
      <c r="B271" s="6" t="s">
        <v>214</v>
      </c>
      <c r="C271" s="71">
        <v>1.88</v>
      </c>
      <c r="D271" s="71" t="s">
        <v>569</v>
      </c>
      <c r="E271" s="76" t="s">
        <v>488</v>
      </c>
      <c r="F271" s="50">
        <f t="shared" si="8"/>
        <v>2256</v>
      </c>
      <c r="G271" s="50">
        <f t="shared" si="9"/>
        <v>1056</v>
      </c>
      <c r="H271" s="6" t="s">
        <v>139</v>
      </c>
      <c r="I271" t="s">
        <v>14</v>
      </c>
    </row>
    <row r="272" spans="1:9" ht="15.75" x14ac:dyDescent="0.25">
      <c r="A272" s="5">
        <v>44835</v>
      </c>
      <c r="B272" t="s">
        <v>607</v>
      </c>
      <c r="C272" s="71">
        <v>1.35</v>
      </c>
      <c r="D272" s="71" t="s">
        <v>569</v>
      </c>
      <c r="E272" s="76" t="s">
        <v>767</v>
      </c>
      <c r="F272" s="50">
        <f t="shared" si="8"/>
        <v>1620</v>
      </c>
      <c r="G272" s="50">
        <f t="shared" si="9"/>
        <v>420</v>
      </c>
      <c r="H272" s="6" t="s">
        <v>155</v>
      </c>
      <c r="I272" t="s">
        <v>96</v>
      </c>
    </row>
    <row r="273" spans="1:9" ht="15.75" x14ac:dyDescent="0.25">
      <c r="A273" s="5">
        <v>44835</v>
      </c>
      <c r="B273" t="s">
        <v>608</v>
      </c>
      <c r="C273" s="71">
        <v>1.78</v>
      </c>
      <c r="D273" s="71" t="s">
        <v>569</v>
      </c>
      <c r="E273" s="76" t="s">
        <v>488</v>
      </c>
      <c r="F273" s="50">
        <f t="shared" si="8"/>
        <v>2136</v>
      </c>
      <c r="G273" s="50">
        <f t="shared" si="9"/>
        <v>936</v>
      </c>
      <c r="H273" s="6" t="s">
        <v>142</v>
      </c>
      <c r="I273" t="s">
        <v>14</v>
      </c>
    </row>
    <row r="274" spans="1:9" ht="15.75" x14ac:dyDescent="0.25">
      <c r="A274" s="5">
        <v>44835</v>
      </c>
      <c r="B274" t="s">
        <v>609</v>
      </c>
      <c r="C274" s="71">
        <v>1.39</v>
      </c>
      <c r="D274" s="71" t="s">
        <v>569</v>
      </c>
      <c r="E274" s="76" t="s">
        <v>767</v>
      </c>
      <c r="F274" s="50">
        <f t="shared" si="8"/>
        <v>1667.9999999999998</v>
      </c>
      <c r="G274" s="50">
        <f t="shared" si="9"/>
        <v>467.99999999999977</v>
      </c>
      <c r="H274" s="6" t="s">
        <v>150</v>
      </c>
      <c r="I274" t="s">
        <v>14</v>
      </c>
    </row>
    <row r="275" spans="1:9" ht="15.75" x14ac:dyDescent="0.25">
      <c r="A275" s="5">
        <v>44835</v>
      </c>
      <c r="B275" t="s">
        <v>609</v>
      </c>
      <c r="C275" s="71">
        <v>1.82</v>
      </c>
      <c r="D275" s="71" t="s">
        <v>569</v>
      </c>
      <c r="E275" s="73" t="s">
        <v>488</v>
      </c>
      <c r="F275" s="50">
        <v>0</v>
      </c>
      <c r="G275" s="50">
        <f t="shared" si="9"/>
        <v>-1200</v>
      </c>
      <c r="H275" s="6" t="s">
        <v>150</v>
      </c>
      <c r="I275" t="s">
        <v>14</v>
      </c>
    </row>
    <row r="276" spans="1:9" ht="15.75" x14ac:dyDescent="0.25">
      <c r="A276" s="5">
        <v>44836</v>
      </c>
      <c r="B276" t="s">
        <v>611</v>
      </c>
      <c r="C276" s="71">
        <v>1.68</v>
      </c>
      <c r="D276" s="71" t="s">
        <v>569</v>
      </c>
      <c r="E276" s="76" t="s">
        <v>488</v>
      </c>
      <c r="F276" s="50">
        <f t="shared" si="8"/>
        <v>2016</v>
      </c>
      <c r="G276" s="50">
        <f t="shared" si="9"/>
        <v>816</v>
      </c>
      <c r="H276" s="6" t="s">
        <v>142</v>
      </c>
      <c r="I276" t="s">
        <v>14</v>
      </c>
    </row>
    <row r="277" spans="1:9" ht="15.75" x14ac:dyDescent="0.25">
      <c r="A277" s="5">
        <v>44836</v>
      </c>
      <c r="B277" t="s">
        <v>613</v>
      </c>
      <c r="C277" s="71">
        <v>1.43</v>
      </c>
      <c r="D277" s="71" t="s">
        <v>569</v>
      </c>
      <c r="E277" s="73" t="s">
        <v>808</v>
      </c>
      <c r="F277" s="50">
        <v>0</v>
      </c>
      <c r="G277" s="50">
        <f t="shared" si="9"/>
        <v>-1200</v>
      </c>
      <c r="H277" s="6" t="s">
        <v>139</v>
      </c>
      <c r="I277" t="s">
        <v>14</v>
      </c>
    </row>
    <row r="278" spans="1:9" ht="15.75" x14ac:dyDescent="0.25">
      <c r="A278" s="5">
        <v>44836</v>
      </c>
      <c r="B278" t="s">
        <v>613</v>
      </c>
      <c r="C278" s="71">
        <v>1.56</v>
      </c>
      <c r="D278" s="71" t="s">
        <v>569</v>
      </c>
      <c r="E278" s="73" t="s">
        <v>487</v>
      </c>
      <c r="F278" s="50">
        <v>0</v>
      </c>
      <c r="G278" s="50">
        <f t="shared" si="9"/>
        <v>-1200</v>
      </c>
      <c r="H278" s="6" t="s">
        <v>139</v>
      </c>
      <c r="I278" t="s">
        <v>14</v>
      </c>
    </row>
    <row r="279" spans="1:9" ht="15.75" x14ac:dyDescent="0.25">
      <c r="A279" s="5">
        <v>44838</v>
      </c>
      <c r="B279" t="s">
        <v>615</v>
      </c>
      <c r="C279" s="71">
        <v>1.37</v>
      </c>
      <c r="D279" s="71" t="s">
        <v>569</v>
      </c>
      <c r="E279" s="76" t="s">
        <v>767</v>
      </c>
      <c r="F279" s="50">
        <f t="shared" si="8"/>
        <v>1644.0000000000002</v>
      </c>
      <c r="G279" s="50">
        <f t="shared" si="9"/>
        <v>444.00000000000023</v>
      </c>
      <c r="H279" s="6" t="s">
        <v>139</v>
      </c>
      <c r="I279" s="10" t="s">
        <v>49</v>
      </c>
    </row>
    <row r="280" spans="1:9" ht="15.75" x14ac:dyDescent="0.25">
      <c r="A280" s="5">
        <v>44838</v>
      </c>
      <c r="B280" t="s">
        <v>123</v>
      </c>
      <c r="C280" s="71">
        <v>1.32</v>
      </c>
      <c r="D280" s="71" t="s">
        <v>569</v>
      </c>
      <c r="E280" s="76" t="s">
        <v>767</v>
      </c>
      <c r="F280" s="50">
        <f t="shared" si="8"/>
        <v>1584</v>
      </c>
      <c r="G280" s="50">
        <f t="shared" si="9"/>
        <v>384</v>
      </c>
      <c r="H280" s="6" t="s">
        <v>155</v>
      </c>
      <c r="I280" s="10" t="s">
        <v>124</v>
      </c>
    </row>
    <row r="281" spans="1:9" ht="15.75" x14ac:dyDescent="0.25">
      <c r="A281" s="5">
        <v>44839</v>
      </c>
      <c r="B281" t="s">
        <v>617</v>
      </c>
      <c r="C281" s="71">
        <v>1.89</v>
      </c>
      <c r="D281" s="71" t="s">
        <v>569</v>
      </c>
      <c r="E281" s="73" t="s">
        <v>765</v>
      </c>
      <c r="F281" s="50">
        <v>0</v>
      </c>
      <c r="G281" s="50">
        <f t="shared" si="9"/>
        <v>-1200</v>
      </c>
      <c r="H281" s="6" t="s">
        <v>146</v>
      </c>
      <c r="I281" s="10" t="s">
        <v>46</v>
      </c>
    </row>
    <row r="282" spans="1:9" ht="15.75" x14ac:dyDescent="0.25">
      <c r="A282" s="5">
        <v>44842</v>
      </c>
      <c r="B282" t="s">
        <v>618</v>
      </c>
      <c r="C282" s="71">
        <v>1.3</v>
      </c>
      <c r="D282" s="71" t="s">
        <v>569</v>
      </c>
      <c r="E282" s="76" t="s">
        <v>767</v>
      </c>
      <c r="F282" s="50">
        <f t="shared" si="8"/>
        <v>1560</v>
      </c>
      <c r="G282" s="50">
        <f t="shared" si="9"/>
        <v>360</v>
      </c>
      <c r="H282" s="6" t="s">
        <v>139</v>
      </c>
      <c r="I282" s="10" t="s">
        <v>34</v>
      </c>
    </row>
    <row r="283" spans="1:9" ht="15.75" x14ac:dyDescent="0.25">
      <c r="A283" s="5">
        <v>44842</v>
      </c>
      <c r="B283" t="s">
        <v>619</v>
      </c>
      <c r="C283" s="71">
        <v>1.84</v>
      </c>
      <c r="D283" s="71" t="s">
        <v>569</v>
      </c>
      <c r="E283" s="73" t="s">
        <v>765</v>
      </c>
      <c r="F283" s="50">
        <v>0</v>
      </c>
      <c r="G283" s="50">
        <f t="shared" si="9"/>
        <v>-1200</v>
      </c>
      <c r="H283" s="6" t="s">
        <v>146</v>
      </c>
      <c r="I283" s="10" t="s">
        <v>49</v>
      </c>
    </row>
    <row r="284" spans="1:9" ht="15.75" x14ac:dyDescent="0.25">
      <c r="A284" s="5">
        <v>44842</v>
      </c>
      <c r="B284" t="s">
        <v>622</v>
      </c>
      <c r="C284" s="71">
        <v>1.27</v>
      </c>
      <c r="D284" s="71" t="s">
        <v>569</v>
      </c>
      <c r="E284" s="73" t="s">
        <v>767</v>
      </c>
      <c r="F284" s="50">
        <v>0</v>
      </c>
      <c r="G284" s="50">
        <f t="shared" si="9"/>
        <v>-1200</v>
      </c>
      <c r="H284" s="6" t="s">
        <v>142</v>
      </c>
      <c r="I284" s="10" t="s">
        <v>34</v>
      </c>
    </row>
    <row r="285" spans="1:9" ht="15.75" x14ac:dyDescent="0.25">
      <c r="A285" s="5">
        <v>44842</v>
      </c>
      <c r="B285" t="s">
        <v>282</v>
      </c>
      <c r="C285" s="71">
        <v>1.29</v>
      </c>
      <c r="D285" s="71" t="s">
        <v>569</v>
      </c>
      <c r="E285" s="76" t="s">
        <v>767</v>
      </c>
      <c r="F285" s="50">
        <f t="shared" si="8"/>
        <v>1548</v>
      </c>
      <c r="G285" s="50">
        <f t="shared" si="9"/>
        <v>348</v>
      </c>
      <c r="H285" s="6" t="s">
        <v>146</v>
      </c>
      <c r="I285" s="10" t="s">
        <v>34</v>
      </c>
    </row>
    <row r="286" spans="1:9" ht="15.75" x14ac:dyDescent="0.25">
      <c r="A286" s="5">
        <v>44842</v>
      </c>
      <c r="B286" t="s">
        <v>282</v>
      </c>
      <c r="C286" s="71">
        <v>1.89</v>
      </c>
      <c r="D286" s="71" t="s">
        <v>569</v>
      </c>
      <c r="E286" s="73" t="s">
        <v>488</v>
      </c>
      <c r="F286" s="50">
        <v>0</v>
      </c>
      <c r="G286" s="50">
        <f t="shared" si="9"/>
        <v>-1200</v>
      </c>
      <c r="H286" s="6" t="s">
        <v>146</v>
      </c>
      <c r="I286" s="10" t="s">
        <v>34</v>
      </c>
    </row>
    <row r="287" spans="1:9" ht="15.75" x14ac:dyDescent="0.25">
      <c r="A287" s="5">
        <v>44842</v>
      </c>
      <c r="B287" t="s">
        <v>624</v>
      </c>
      <c r="C287" s="71">
        <v>1.63</v>
      </c>
      <c r="D287" s="71" t="s">
        <v>569</v>
      </c>
      <c r="E287" s="76" t="s">
        <v>766</v>
      </c>
      <c r="F287" s="50">
        <f t="shared" si="8"/>
        <v>1955.9999999999998</v>
      </c>
      <c r="G287" s="50">
        <f t="shared" si="9"/>
        <v>755.99999999999977</v>
      </c>
      <c r="H287" s="6" t="s">
        <v>148</v>
      </c>
      <c r="I287" s="10" t="s">
        <v>18</v>
      </c>
    </row>
    <row r="288" spans="1:9" ht="15.75" x14ac:dyDescent="0.25">
      <c r="A288" s="5">
        <v>44842</v>
      </c>
      <c r="B288" t="s">
        <v>625</v>
      </c>
      <c r="C288" s="71">
        <v>1.29</v>
      </c>
      <c r="D288" s="71" t="s">
        <v>569</v>
      </c>
      <c r="E288" s="73" t="s">
        <v>767</v>
      </c>
      <c r="F288" s="50">
        <v>0</v>
      </c>
      <c r="G288" s="50">
        <f t="shared" si="9"/>
        <v>-1200</v>
      </c>
      <c r="H288" s="6" t="s">
        <v>148</v>
      </c>
      <c r="I288" s="10" t="s">
        <v>49</v>
      </c>
    </row>
    <row r="289" spans="1:9" ht="15.75" x14ac:dyDescent="0.25">
      <c r="A289" s="5">
        <v>44843</v>
      </c>
      <c r="B289" t="s">
        <v>626</v>
      </c>
      <c r="C289" s="71">
        <v>1.36</v>
      </c>
      <c r="D289" s="71" t="s">
        <v>569</v>
      </c>
      <c r="E289" s="73" t="s">
        <v>767</v>
      </c>
      <c r="F289" s="50">
        <v>0</v>
      </c>
      <c r="G289" s="50">
        <f t="shared" si="9"/>
        <v>-1200</v>
      </c>
      <c r="H289" s="6" t="s">
        <v>142</v>
      </c>
      <c r="I289" s="10" t="s">
        <v>37</v>
      </c>
    </row>
    <row r="290" spans="1:9" ht="15.75" x14ac:dyDescent="0.25">
      <c r="A290" s="5">
        <v>44843</v>
      </c>
      <c r="B290" t="s">
        <v>626</v>
      </c>
      <c r="C290" s="71">
        <v>1.77</v>
      </c>
      <c r="D290" s="71" t="s">
        <v>569</v>
      </c>
      <c r="E290" s="76" t="s">
        <v>488</v>
      </c>
      <c r="F290" s="50">
        <f t="shared" si="8"/>
        <v>2124</v>
      </c>
      <c r="G290" s="50">
        <f t="shared" si="9"/>
        <v>924</v>
      </c>
      <c r="H290" s="6" t="s">
        <v>142</v>
      </c>
      <c r="I290" s="10" t="s">
        <v>37</v>
      </c>
    </row>
    <row r="291" spans="1:9" ht="15.75" x14ac:dyDescent="0.25">
      <c r="A291" s="5">
        <v>44849</v>
      </c>
      <c r="B291" t="s">
        <v>627</v>
      </c>
      <c r="C291" s="71">
        <v>1.36</v>
      </c>
      <c r="D291" s="71" t="s">
        <v>569</v>
      </c>
      <c r="E291" s="76" t="s">
        <v>767</v>
      </c>
      <c r="F291" s="50">
        <f t="shared" si="8"/>
        <v>1632.0000000000002</v>
      </c>
      <c r="G291" s="50">
        <f t="shared" si="9"/>
        <v>432.00000000000023</v>
      </c>
      <c r="H291" s="6" t="s">
        <v>145</v>
      </c>
      <c r="I291" s="10" t="s">
        <v>165</v>
      </c>
    </row>
    <row r="292" spans="1:9" ht="15.75" x14ac:dyDescent="0.25">
      <c r="A292" s="5">
        <v>44849</v>
      </c>
      <c r="B292" t="s">
        <v>627</v>
      </c>
      <c r="C292" s="71">
        <v>1.93</v>
      </c>
      <c r="D292" s="71" t="s">
        <v>569</v>
      </c>
      <c r="E292" s="73" t="s">
        <v>488</v>
      </c>
      <c r="F292" s="50">
        <v>0</v>
      </c>
      <c r="G292" s="50">
        <f t="shared" si="9"/>
        <v>-1200</v>
      </c>
      <c r="H292" s="6" t="s">
        <v>145</v>
      </c>
      <c r="I292" s="10" t="s">
        <v>165</v>
      </c>
    </row>
    <row r="293" spans="1:9" ht="15.75" x14ac:dyDescent="0.25">
      <c r="A293" s="5">
        <v>44849</v>
      </c>
      <c r="B293" t="s">
        <v>628</v>
      </c>
      <c r="C293" s="71">
        <v>2.19</v>
      </c>
      <c r="D293" s="71" t="s">
        <v>569</v>
      </c>
      <c r="E293" s="76" t="s">
        <v>766</v>
      </c>
      <c r="F293" s="50">
        <f t="shared" si="8"/>
        <v>2628</v>
      </c>
      <c r="G293" s="50">
        <f t="shared" si="9"/>
        <v>1428</v>
      </c>
      <c r="H293" s="6" t="s">
        <v>140</v>
      </c>
      <c r="I293" s="10" t="s">
        <v>165</v>
      </c>
    </row>
    <row r="294" spans="1:9" ht="15.75" x14ac:dyDescent="0.25">
      <c r="A294" s="5">
        <v>44849</v>
      </c>
      <c r="B294" t="s">
        <v>628</v>
      </c>
      <c r="C294" s="71">
        <v>1.79</v>
      </c>
      <c r="D294" s="71" t="s">
        <v>569</v>
      </c>
      <c r="E294" s="76" t="s">
        <v>488</v>
      </c>
      <c r="F294" s="50">
        <f t="shared" si="8"/>
        <v>2148</v>
      </c>
      <c r="G294" s="50">
        <f t="shared" si="9"/>
        <v>948</v>
      </c>
      <c r="H294" s="6" t="s">
        <v>140</v>
      </c>
      <c r="I294" s="10" t="s">
        <v>165</v>
      </c>
    </row>
    <row r="295" spans="1:9" ht="15.75" x14ac:dyDescent="0.25">
      <c r="A295" s="5">
        <v>44849</v>
      </c>
      <c r="B295" t="s">
        <v>629</v>
      </c>
      <c r="C295" s="71">
        <v>1.28</v>
      </c>
      <c r="D295" s="71" t="s">
        <v>569</v>
      </c>
      <c r="E295" s="76" t="s">
        <v>767</v>
      </c>
      <c r="F295" s="50">
        <f t="shared" si="8"/>
        <v>1536</v>
      </c>
      <c r="G295" s="50">
        <f t="shared" si="9"/>
        <v>336</v>
      </c>
      <c r="H295" s="6" t="s">
        <v>145</v>
      </c>
      <c r="I295" s="10" t="s">
        <v>124</v>
      </c>
    </row>
    <row r="296" spans="1:9" ht="15.75" x14ac:dyDescent="0.25">
      <c r="A296" s="5">
        <v>44849</v>
      </c>
      <c r="B296" t="s">
        <v>630</v>
      </c>
      <c r="C296" s="71">
        <v>1.93</v>
      </c>
      <c r="D296" s="71" t="s">
        <v>569</v>
      </c>
      <c r="E296" s="76" t="s">
        <v>765</v>
      </c>
      <c r="F296" s="50">
        <f t="shared" si="8"/>
        <v>2316</v>
      </c>
      <c r="G296" s="50">
        <f t="shared" si="9"/>
        <v>1116</v>
      </c>
      <c r="H296" s="6" t="s">
        <v>154</v>
      </c>
      <c r="I296" s="10" t="s">
        <v>94</v>
      </c>
    </row>
    <row r="297" spans="1:9" ht="15.75" x14ac:dyDescent="0.25">
      <c r="A297" s="5">
        <v>44849</v>
      </c>
      <c r="B297" t="s">
        <v>631</v>
      </c>
      <c r="C297" s="71">
        <v>1.41</v>
      </c>
      <c r="D297" s="71" t="s">
        <v>569</v>
      </c>
      <c r="E297" s="76" t="s">
        <v>767</v>
      </c>
      <c r="F297" s="50">
        <f t="shared" si="8"/>
        <v>1692</v>
      </c>
      <c r="G297" s="50">
        <f t="shared" si="9"/>
        <v>492</v>
      </c>
      <c r="H297" s="6" t="s">
        <v>150</v>
      </c>
      <c r="I297" s="10" t="s">
        <v>46</v>
      </c>
    </row>
    <row r="298" spans="1:9" ht="15.75" x14ac:dyDescent="0.25">
      <c r="A298" s="5">
        <v>44849</v>
      </c>
      <c r="B298" t="s">
        <v>632</v>
      </c>
      <c r="C298" s="71">
        <v>1.39</v>
      </c>
      <c r="D298" s="71" t="s">
        <v>569</v>
      </c>
      <c r="E298" s="73" t="s">
        <v>767</v>
      </c>
      <c r="F298" s="50">
        <v>0</v>
      </c>
      <c r="G298" s="50">
        <f t="shared" si="9"/>
        <v>-1200</v>
      </c>
      <c r="H298" s="6" t="s">
        <v>142</v>
      </c>
      <c r="I298" s="10" t="s">
        <v>14</v>
      </c>
    </row>
    <row r="299" spans="1:9" ht="15.75" x14ac:dyDescent="0.25">
      <c r="A299" s="5">
        <v>44849</v>
      </c>
      <c r="B299" t="s">
        <v>632</v>
      </c>
      <c r="C299" s="71">
        <v>1.87</v>
      </c>
      <c r="D299" s="71" t="s">
        <v>569</v>
      </c>
      <c r="E299" s="76" t="s">
        <v>488</v>
      </c>
      <c r="F299" s="50">
        <f t="shared" si="8"/>
        <v>2244</v>
      </c>
      <c r="G299" s="50">
        <f t="shared" si="9"/>
        <v>1044</v>
      </c>
      <c r="H299" s="6" t="s">
        <v>142</v>
      </c>
      <c r="I299" s="10" t="s">
        <v>14</v>
      </c>
    </row>
    <row r="300" spans="1:9" ht="15.75" x14ac:dyDescent="0.25">
      <c r="A300" s="5">
        <v>44850</v>
      </c>
      <c r="B300" t="s">
        <v>635</v>
      </c>
      <c r="C300" s="71">
        <v>1.34</v>
      </c>
      <c r="D300" s="71" t="s">
        <v>569</v>
      </c>
      <c r="E300" s="73" t="s">
        <v>767</v>
      </c>
      <c r="F300" s="50">
        <v>0</v>
      </c>
      <c r="G300" s="50">
        <f t="shared" si="9"/>
        <v>-1200</v>
      </c>
      <c r="H300" s="6" t="s">
        <v>148</v>
      </c>
      <c r="I300" s="10" t="s">
        <v>72</v>
      </c>
    </row>
    <row r="301" spans="1:9" ht="15.75" x14ac:dyDescent="0.25">
      <c r="A301" s="5">
        <v>44850</v>
      </c>
      <c r="B301" t="s">
        <v>636</v>
      </c>
      <c r="C301" s="71">
        <v>1.36</v>
      </c>
      <c r="D301" s="71" t="s">
        <v>569</v>
      </c>
      <c r="E301" s="76" t="s">
        <v>767</v>
      </c>
      <c r="F301" s="50">
        <f t="shared" si="8"/>
        <v>1632.0000000000002</v>
      </c>
      <c r="G301" s="50">
        <f t="shared" si="9"/>
        <v>432.00000000000023</v>
      </c>
      <c r="H301" s="6" t="s">
        <v>145</v>
      </c>
      <c r="I301" s="10" t="s">
        <v>14</v>
      </c>
    </row>
    <row r="302" spans="1:9" ht="15.75" x14ac:dyDescent="0.25">
      <c r="A302" s="5">
        <v>44850</v>
      </c>
      <c r="B302" t="s">
        <v>636</v>
      </c>
      <c r="C302" s="71">
        <v>1.92</v>
      </c>
      <c r="D302" s="71" t="s">
        <v>569</v>
      </c>
      <c r="E302" s="73" t="s">
        <v>488</v>
      </c>
      <c r="F302" s="50">
        <v>0</v>
      </c>
      <c r="G302" s="50">
        <f t="shared" si="9"/>
        <v>-1200</v>
      </c>
      <c r="H302" s="6" t="s">
        <v>145</v>
      </c>
      <c r="I302" s="10" t="s">
        <v>14</v>
      </c>
    </row>
    <row r="303" spans="1:9" ht="15.75" x14ac:dyDescent="0.25">
      <c r="A303" s="5">
        <v>44852</v>
      </c>
      <c r="B303" t="s">
        <v>637</v>
      </c>
      <c r="C303" s="71">
        <v>1.4</v>
      </c>
      <c r="D303" s="71" t="s">
        <v>569</v>
      </c>
      <c r="E303" s="76" t="s">
        <v>767</v>
      </c>
      <c r="F303" s="50">
        <f t="shared" si="8"/>
        <v>1680</v>
      </c>
      <c r="G303" s="50">
        <f t="shared" si="9"/>
        <v>480</v>
      </c>
      <c r="H303" s="6" t="s">
        <v>146</v>
      </c>
      <c r="I303" s="10" t="s">
        <v>72</v>
      </c>
    </row>
    <row r="304" spans="1:9" ht="15.75" x14ac:dyDescent="0.25">
      <c r="A304" s="5">
        <v>44852</v>
      </c>
      <c r="B304" t="s">
        <v>637</v>
      </c>
      <c r="C304" s="71">
        <v>1.65</v>
      </c>
      <c r="D304" s="71" t="s">
        <v>569</v>
      </c>
      <c r="E304" s="73" t="s">
        <v>488</v>
      </c>
      <c r="F304" s="50">
        <v>0</v>
      </c>
      <c r="G304" s="50">
        <f t="shared" si="9"/>
        <v>-1200</v>
      </c>
      <c r="H304" s="6" t="s">
        <v>146</v>
      </c>
      <c r="I304" s="10" t="s">
        <v>72</v>
      </c>
    </row>
    <row r="305" spans="1:9" ht="15.75" x14ac:dyDescent="0.25">
      <c r="A305" s="5">
        <v>44852</v>
      </c>
      <c r="B305" t="s">
        <v>638</v>
      </c>
      <c r="C305" s="71">
        <v>1.4</v>
      </c>
      <c r="D305" s="71" t="s">
        <v>569</v>
      </c>
      <c r="E305" s="76" t="s">
        <v>767</v>
      </c>
      <c r="F305" s="50">
        <f t="shared" si="8"/>
        <v>1680</v>
      </c>
      <c r="G305" s="50">
        <f t="shared" si="9"/>
        <v>480</v>
      </c>
      <c r="H305" s="6" t="s">
        <v>155</v>
      </c>
      <c r="I305" s="10" t="s">
        <v>121</v>
      </c>
    </row>
    <row r="306" spans="1:9" ht="15.75" x14ac:dyDescent="0.25">
      <c r="A306" s="5">
        <v>44852</v>
      </c>
      <c r="B306" t="s">
        <v>639</v>
      </c>
      <c r="C306" s="71">
        <v>1.72</v>
      </c>
      <c r="D306" s="71" t="s">
        <v>569</v>
      </c>
      <c r="E306" s="73" t="s">
        <v>765</v>
      </c>
      <c r="F306" s="50">
        <v>0</v>
      </c>
      <c r="G306" s="50">
        <f t="shared" si="9"/>
        <v>-1200</v>
      </c>
      <c r="H306" s="6" t="s">
        <v>139</v>
      </c>
      <c r="I306" s="10" t="s">
        <v>46</v>
      </c>
    </row>
    <row r="307" spans="1:9" ht="15.75" x14ac:dyDescent="0.25">
      <c r="A307" s="5">
        <v>44853</v>
      </c>
      <c r="B307" t="s">
        <v>640</v>
      </c>
      <c r="C307" s="71">
        <v>1.33</v>
      </c>
      <c r="D307" s="71" t="s">
        <v>569</v>
      </c>
      <c r="E307" s="76" t="s">
        <v>767</v>
      </c>
      <c r="F307" s="50">
        <f t="shared" si="8"/>
        <v>1596</v>
      </c>
      <c r="G307" s="50">
        <f t="shared" si="9"/>
        <v>396</v>
      </c>
      <c r="H307" s="6" t="s">
        <v>154</v>
      </c>
      <c r="I307" s="10" t="s">
        <v>121</v>
      </c>
    </row>
    <row r="308" spans="1:9" ht="15.75" x14ac:dyDescent="0.25">
      <c r="A308" s="5">
        <v>44853</v>
      </c>
      <c r="B308" t="s">
        <v>641</v>
      </c>
      <c r="C308" s="71">
        <v>1.4</v>
      </c>
      <c r="D308" s="71" t="s">
        <v>569</v>
      </c>
      <c r="E308" s="76" t="s">
        <v>767</v>
      </c>
      <c r="F308" s="50">
        <f t="shared" si="8"/>
        <v>1680</v>
      </c>
      <c r="G308" s="50">
        <f t="shared" si="9"/>
        <v>480</v>
      </c>
      <c r="H308" s="6" t="s">
        <v>155</v>
      </c>
      <c r="I308" s="10" t="s">
        <v>18</v>
      </c>
    </row>
    <row r="309" spans="1:9" ht="15.75" x14ac:dyDescent="0.25">
      <c r="A309" s="5">
        <v>44853</v>
      </c>
      <c r="B309" t="s">
        <v>642</v>
      </c>
      <c r="C309" s="71">
        <v>1.32</v>
      </c>
      <c r="D309" s="71" t="s">
        <v>569</v>
      </c>
      <c r="E309" s="73" t="s">
        <v>767</v>
      </c>
      <c r="F309" s="50">
        <v>0</v>
      </c>
      <c r="G309" s="50">
        <f t="shared" si="9"/>
        <v>-1200</v>
      </c>
      <c r="H309" s="6" t="s">
        <v>148</v>
      </c>
      <c r="I309" s="10" t="s">
        <v>94</v>
      </c>
    </row>
    <row r="310" spans="1:9" ht="15.75" x14ac:dyDescent="0.25">
      <c r="A310" s="5">
        <v>44853</v>
      </c>
      <c r="B310" t="s">
        <v>642</v>
      </c>
      <c r="C310" s="71">
        <v>1.89</v>
      </c>
      <c r="D310" s="71" t="s">
        <v>569</v>
      </c>
      <c r="E310" s="76" t="s">
        <v>488</v>
      </c>
      <c r="F310" s="50">
        <f t="shared" si="8"/>
        <v>2268</v>
      </c>
      <c r="G310" s="50">
        <f t="shared" si="9"/>
        <v>1068</v>
      </c>
      <c r="H310" s="6" t="s">
        <v>148</v>
      </c>
      <c r="I310" s="10" t="s">
        <v>94</v>
      </c>
    </row>
    <row r="311" spans="1:9" ht="15.75" x14ac:dyDescent="0.25">
      <c r="A311" s="5">
        <v>44855</v>
      </c>
      <c r="B311" t="s">
        <v>643</v>
      </c>
      <c r="C311" s="71">
        <v>1.37</v>
      </c>
      <c r="D311" s="71" t="s">
        <v>569</v>
      </c>
      <c r="E311" s="76" t="s">
        <v>767</v>
      </c>
      <c r="F311" s="50">
        <f t="shared" si="8"/>
        <v>1644.0000000000002</v>
      </c>
      <c r="G311" s="50">
        <f t="shared" si="9"/>
        <v>444.00000000000023</v>
      </c>
      <c r="H311" s="6" t="s">
        <v>145</v>
      </c>
      <c r="I311" s="10" t="s">
        <v>399</v>
      </c>
    </row>
    <row r="312" spans="1:9" ht="15.75" x14ac:dyDescent="0.25">
      <c r="A312" s="5">
        <v>44855</v>
      </c>
      <c r="B312" t="s">
        <v>644</v>
      </c>
      <c r="C312" s="71">
        <v>1.35</v>
      </c>
      <c r="D312" s="71" t="s">
        <v>569</v>
      </c>
      <c r="E312" s="76" t="s">
        <v>767</v>
      </c>
      <c r="F312" s="50">
        <f t="shared" si="8"/>
        <v>1620</v>
      </c>
      <c r="G312" s="50">
        <f t="shared" si="9"/>
        <v>420</v>
      </c>
      <c r="H312" s="6" t="s">
        <v>145</v>
      </c>
      <c r="I312" s="10" t="s">
        <v>399</v>
      </c>
    </row>
    <row r="313" spans="1:9" ht="15.75" x14ac:dyDescent="0.25">
      <c r="A313" s="5">
        <v>44856</v>
      </c>
      <c r="B313" t="s">
        <v>645</v>
      </c>
      <c r="C313" s="71">
        <v>2.16</v>
      </c>
      <c r="D313" s="71" t="s">
        <v>569</v>
      </c>
      <c r="E313" s="73" t="s">
        <v>766</v>
      </c>
      <c r="F313" s="50">
        <v>0</v>
      </c>
      <c r="G313" s="50">
        <f t="shared" si="9"/>
        <v>-1200</v>
      </c>
      <c r="H313" s="6" t="s">
        <v>154</v>
      </c>
      <c r="I313" s="10" t="s">
        <v>18</v>
      </c>
    </row>
    <row r="314" spans="1:9" ht="15.75" x14ac:dyDescent="0.25">
      <c r="A314" s="5">
        <v>44856</v>
      </c>
      <c r="B314" t="s">
        <v>646</v>
      </c>
      <c r="C314" s="71">
        <v>1.31</v>
      </c>
      <c r="D314" s="71" t="s">
        <v>569</v>
      </c>
      <c r="E314" s="76" t="s">
        <v>767</v>
      </c>
      <c r="F314" s="50">
        <f t="shared" si="8"/>
        <v>1572</v>
      </c>
      <c r="G314" s="50">
        <f t="shared" si="9"/>
        <v>372</v>
      </c>
      <c r="H314" s="6" t="s">
        <v>141</v>
      </c>
      <c r="I314" s="10" t="s">
        <v>96</v>
      </c>
    </row>
    <row r="315" spans="1:9" ht="15.75" x14ac:dyDescent="0.25">
      <c r="A315" s="5">
        <v>44856</v>
      </c>
      <c r="B315" t="s">
        <v>647</v>
      </c>
      <c r="C315" s="71">
        <v>1.46</v>
      </c>
      <c r="D315" s="71" t="s">
        <v>569</v>
      </c>
      <c r="E315" s="76" t="s">
        <v>765</v>
      </c>
      <c r="F315" s="50">
        <f t="shared" si="8"/>
        <v>1752</v>
      </c>
      <c r="G315" s="50">
        <f t="shared" si="9"/>
        <v>552</v>
      </c>
      <c r="H315" s="6" t="s">
        <v>150</v>
      </c>
      <c r="I315" s="10" t="s">
        <v>49</v>
      </c>
    </row>
    <row r="316" spans="1:9" ht="15.75" x14ac:dyDescent="0.25">
      <c r="A316" s="5">
        <v>44856</v>
      </c>
      <c r="B316" t="s">
        <v>648</v>
      </c>
      <c r="C316" s="71">
        <v>1.29</v>
      </c>
      <c r="D316" s="71" t="s">
        <v>569</v>
      </c>
      <c r="E316" s="76" t="s">
        <v>767</v>
      </c>
      <c r="F316" s="50">
        <f t="shared" si="8"/>
        <v>1548</v>
      </c>
      <c r="G316" s="50">
        <f t="shared" si="9"/>
        <v>348</v>
      </c>
      <c r="H316" s="6" t="s">
        <v>145</v>
      </c>
      <c r="I316" s="10" t="s">
        <v>34</v>
      </c>
    </row>
    <row r="317" spans="1:9" ht="15.75" x14ac:dyDescent="0.25">
      <c r="A317" s="5">
        <v>44856</v>
      </c>
      <c r="B317" t="s">
        <v>649</v>
      </c>
      <c r="C317" s="71">
        <v>1.89</v>
      </c>
      <c r="D317" s="71" t="s">
        <v>569</v>
      </c>
      <c r="E317" s="76" t="s">
        <v>765</v>
      </c>
      <c r="F317" s="50">
        <f t="shared" si="8"/>
        <v>2268</v>
      </c>
      <c r="G317" s="50">
        <f t="shared" si="9"/>
        <v>1068</v>
      </c>
      <c r="H317" s="6" t="s">
        <v>481</v>
      </c>
      <c r="I317" s="10" t="s">
        <v>49</v>
      </c>
    </row>
    <row r="318" spans="1:9" ht="15.75" x14ac:dyDescent="0.25">
      <c r="A318" s="5">
        <v>44856</v>
      </c>
      <c r="B318" t="s">
        <v>650</v>
      </c>
      <c r="C318" s="71">
        <v>1.32</v>
      </c>
      <c r="D318" s="71" t="s">
        <v>569</v>
      </c>
      <c r="E318" s="73" t="s">
        <v>767</v>
      </c>
      <c r="F318" s="50">
        <v>0</v>
      </c>
      <c r="G318" s="50">
        <f t="shared" si="9"/>
        <v>-1200</v>
      </c>
      <c r="H318" s="6" t="s">
        <v>140</v>
      </c>
      <c r="I318" s="10" t="s">
        <v>96</v>
      </c>
    </row>
    <row r="319" spans="1:9" ht="15.75" x14ac:dyDescent="0.25">
      <c r="A319" s="5">
        <v>44856</v>
      </c>
      <c r="B319" t="s">
        <v>652</v>
      </c>
      <c r="C319" s="71">
        <v>1.79</v>
      </c>
      <c r="D319" s="71" t="s">
        <v>569</v>
      </c>
      <c r="E319" s="73" t="s">
        <v>488</v>
      </c>
      <c r="F319" s="50">
        <v>0</v>
      </c>
      <c r="G319" s="50">
        <f t="shared" si="9"/>
        <v>-1200</v>
      </c>
      <c r="H319" s="6" t="s">
        <v>150</v>
      </c>
      <c r="I319" s="10" t="s">
        <v>94</v>
      </c>
    </row>
    <row r="320" spans="1:9" ht="15.75" x14ac:dyDescent="0.25">
      <c r="A320" s="5">
        <v>44856</v>
      </c>
      <c r="B320" t="s">
        <v>653</v>
      </c>
      <c r="C320" s="71">
        <v>1.35</v>
      </c>
      <c r="D320" s="71" t="s">
        <v>569</v>
      </c>
      <c r="E320" s="76" t="s">
        <v>767</v>
      </c>
      <c r="F320" s="50">
        <f t="shared" si="8"/>
        <v>1620</v>
      </c>
      <c r="G320" s="50">
        <f t="shared" si="9"/>
        <v>420</v>
      </c>
      <c r="H320" s="6" t="s">
        <v>139</v>
      </c>
      <c r="I320" s="10" t="s">
        <v>46</v>
      </c>
    </row>
    <row r="321" spans="1:9" ht="15.75" x14ac:dyDescent="0.25">
      <c r="A321" s="5">
        <v>44857</v>
      </c>
      <c r="B321" t="s">
        <v>654</v>
      </c>
      <c r="C321" s="71">
        <v>1.38</v>
      </c>
      <c r="D321" s="71" t="s">
        <v>569</v>
      </c>
      <c r="E321" s="73" t="s">
        <v>767</v>
      </c>
      <c r="F321" s="50">
        <v>0</v>
      </c>
      <c r="G321" s="50">
        <f t="shared" si="9"/>
        <v>-1200</v>
      </c>
      <c r="H321" s="6" t="s">
        <v>140</v>
      </c>
      <c r="I321" s="10" t="s">
        <v>14</v>
      </c>
    </row>
    <row r="322" spans="1:9" ht="15.75" x14ac:dyDescent="0.25">
      <c r="A322" s="5">
        <v>44857</v>
      </c>
      <c r="B322" t="s">
        <v>654</v>
      </c>
      <c r="C322" s="71">
        <v>1.82</v>
      </c>
      <c r="D322" s="71" t="s">
        <v>569</v>
      </c>
      <c r="E322" s="76" t="s">
        <v>488</v>
      </c>
      <c r="F322" s="50">
        <f t="shared" si="8"/>
        <v>2184</v>
      </c>
      <c r="G322" s="50">
        <f t="shared" si="9"/>
        <v>984</v>
      </c>
      <c r="H322" s="6" t="s">
        <v>140</v>
      </c>
      <c r="I322" s="10" t="s">
        <v>14</v>
      </c>
    </row>
    <row r="323" spans="1:9" ht="15.75" x14ac:dyDescent="0.25">
      <c r="A323" s="5">
        <v>44857</v>
      </c>
      <c r="B323" t="s">
        <v>655</v>
      </c>
      <c r="C323" s="71">
        <v>1.3</v>
      </c>
      <c r="D323" s="71" t="s">
        <v>569</v>
      </c>
      <c r="E323" s="73" t="s">
        <v>767</v>
      </c>
      <c r="F323" s="50">
        <v>0</v>
      </c>
      <c r="G323" s="50">
        <f t="shared" ref="G323:G386" si="10">F323-D$418</f>
        <v>-1200</v>
      </c>
      <c r="H323" s="6" t="s">
        <v>148</v>
      </c>
      <c r="I323" s="10" t="s">
        <v>14</v>
      </c>
    </row>
    <row r="324" spans="1:9" ht="15.75" x14ac:dyDescent="0.25">
      <c r="A324" s="5">
        <v>44857</v>
      </c>
      <c r="B324" t="s">
        <v>656</v>
      </c>
      <c r="C324" s="71">
        <v>1.4</v>
      </c>
      <c r="D324" s="71" t="s">
        <v>569</v>
      </c>
      <c r="E324" s="76" t="s">
        <v>767</v>
      </c>
      <c r="F324" s="50">
        <f t="shared" ref="F324:F386" si="11">C324*D$418</f>
        <v>1680</v>
      </c>
      <c r="G324" s="50">
        <f t="shared" si="10"/>
        <v>480</v>
      </c>
      <c r="H324" s="6" t="s">
        <v>154</v>
      </c>
      <c r="I324" s="10" t="s">
        <v>37</v>
      </c>
    </row>
    <row r="325" spans="1:9" ht="15.75" x14ac:dyDescent="0.25">
      <c r="A325" s="5">
        <v>44857</v>
      </c>
      <c r="B325" t="s">
        <v>656</v>
      </c>
      <c r="C325" s="71">
        <v>1.78</v>
      </c>
      <c r="D325" s="71" t="s">
        <v>569</v>
      </c>
      <c r="E325" s="73" t="s">
        <v>488</v>
      </c>
      <c r="F325" s="50">
        <v>0</v>
      </c>
      <c r="G325" s="50">
        <f t="shared" si="10"/>
        <v>-1200</v>
      </c>
      <c r="H325" s="6" t="s">
        <v>154</v>
      </c>
      <c r="I325" s="10" t="s">
        <v>37</v>
      </c>
    </row>
    <row r="326" spans="1:9" ht="15.75" x14ac:dyDescent="0.25">
      <c r="A326" s="5">
        <v>44857</v>
      </c>
      <c r="B326" t="s">
        <v>657</v>
      </c>
      <c r="C326" s="71">
        <v>1.35</v>
      </c>
      <c r="D326" s="71" t="s">
        <v>569</v>
      </c>
      <c r="E326" s="76" t="s">
        <v>767</v>
      </c>
      <c r="F326" s="50">
        <f t="shared" si="11"/>
        <v>1620</v>
      </c>
      <c r="G326" s="50">
        <f t="shared" si="10"/>
        <v>420</v>
      </c>
      <c r="H326" s="6" t="s">
        <v>156</v>
      </c>
      <c r="I326" s="10" t="s">
        <v>14</v>
      </c>
    </row>
    <row r="327" spans="1:9" ht="15.75" x14ac:dyDescent="0.25">
      <c r="A327" s="5">
        <v>44857</v>
      </c>
      <c r="B327" t="s">
        <v>657</v>
      </c>
      <c r="C327" s="71">
        <v>1.95</v>
      </c>
      <c r="D327" s="71" t="s">
        <v>569</v>
      </c>
      <c r="E327" s="73" t="s">
        <v>488</v>
      </c>
      <c r="F327" s="50">
        <v>0</v>
      </c>
      <c r="G327" s="50">
        <f t="shared" si="10"/>
        <v>-1200</v>
      </c>
      <c r="H327" s="6" t="s">
        <v>156</v>
      </c>
      <c r="I327" s="10" t="s">
        <v>14</v>
      </c>
    </row>
    <row r="328" spans="1:9" ht="15.75" x14ac:dyDescent="0.25">
      <c r="A328" s="5">
        <v>44857</v>
      </c>
      <c r="B328" t="s">
        <v>658</v>
      </c>
      <c r="C328" s="71">
        <v>1.78</v>
      </c>
      <c r="D328" s="71" t="s">
        <v>569</v>
      </c>
      <c r="E328" s="73" t="s">
        <v>488</v>
      </c>
      <c r="F328" s="50">
        <v>0</v>
      </c>
      <c r="G328" s="50">
        <f t="shared" si="10"/>
        <v>-1200</v>
      </c>
      <c r="H328" s="6" t="s">
        <v>481</v>
      </c>
      <c r="I328" s="10" t="s">
        <v>14</v>
      </c>
    </row>
    <row r="329" spans="1:9" ht="15.75" x14ac:dyDescent="0.25">
      <c r="A329" s="5">
        <v>44858</v>
      </c>
      <c r="B329" t="s">
        <v>659</v>
      </c>
      <c r="C329" s="71">
        <v>1.32</v>
      </c>
      <c r="D329" s="71" t="s">
        <v>569</v>
      </c>
      <c r="E329" s="76" t="s">
        <v>767</v>
      </c>
      <c r="F329" s="50">
        <f t="shared" si="11"/>
        <v>1584</v>
      </c>
      <c r="G329" s="50">
        <f t="shared" si="10"/>
        <v>384</v>
      </c>
      <c r="H329" s="6" t="s">
        <v>139</v>
      </c>
      <c r="I329" s="10" t="s">
        <v>94</v>
      </c>
    </row>
    <row r="330" spans="1:9" ht="15.75" x14ac:dyDescent="0.25">
      <c r="A330" s="5">
        <v>44858</v>
      </c>
      <c r="B330" t="s">
        <v>659</v>
      </c>
      <c r="C330" s="71">
        <v>1.84</v>
      </c>
      <c r="D330" s="71" t="s">
        <v>569</v>
      </c>
      <c r="E330" s="76" t="s">
        <v>488</v>
      </c>
      <c r="F330" s="50">
        <f t="shared" si="11"/>
        <v>2208</v>
      </c>
      <c r="G330" s="50">
        <f t="shared" si="10"/>
        <v>1008</v>
      </c>
      <c r="H330" s="6" t="s">
        <v>139</v>
      </c>
      <c r="I330" s="10" t="s">
        <v>94</v>
      </c>
    </row>
    <row r="331" spans="1:9" ht="15.75" x14ac:dyDescent="0.25">
      <c r="A331" s="5">
        <v>44859</v>
      </c>
      <c r="B331" t="s">
        <v>660</v>
      </c>
      <c r="C331" s="71">
        <v>1.37</v>
      </c>
      <c r="D331" s="71" t="s">
        <v>569</v>
      </c>
      <c r="E331" s="73" t="s">
        <v>767</v>
      </c>
      <c r="F331" s="50">
        <v>0</v>
      </c>
      <c r="G331" s="50">
        <f t="shared" si="10"/>
        <v>-1200</v>
      </c>
      <c r="H331" s="6" t="s">
        <v>142</v>
      </c>
      <c r="I331" s="10" t="s">
        <v>34</v>
      </c>
    </row>
    <row r="332" spans="1:9" ht="15.75" x14ac:dyDescent="0.25">
      <c r="A332" s="5">
        <v>44859</v>
      </c>
      <c r="B332" t="s">
        <v>660</v>
      </c>
      <c r="C332" s="71">
        <v>1.83</v>
      </c>
      <c r="D332" s="71" t="s">
        <v>569</v>
      </c>
      <c r="E332" s="76" t="s">
        <v>488</v>
      </c>
      <c r="F332" s="50">
        <f t="shared" si="11"/>
        <v>2196</v>
      </c>
      <c r="G332" s="50">
        <f t="shared" si="10"/>
        <v>996</v>
      </c>
      <c r="H332" s="6" t="s">
        <v>142</v>
      </c>
      <c r="I332" s="10" t="s">
        <v>34</v>
      </c>
    </row>
    <row r="333" spans="1:9" ht="15.75" x14ac:dyDescent="0.25">
      <c r="A333" s="5">
        <v>44859</v>
      </c>
      <c r="B333" t="s">
        <v>661</v>
      </c>
      <c r="C333" s="71">
        <v>2.2599999999999998</v>
      </c>
      <c r="D333" s="71" t="s">
        <v>569</v>
      </c>
      <c r="E333" s="76" t="s">
        <v>766</v>
      </c>
      <c r="F333" s="50">
        <f t="shared" si="11"/>
        <v>2711.9999999999995</v>
      </c>
      <c r="G333" s="50">
        <f t="shared" si="10"/>
        <v>1511.9999999999995</v>
      </c>
      <c r="H333" s="6" t="s">
        <v>148</v>
      </c>
      <c r="I333" s="10" t="s">
        <v>34</v>
      </c>
    </row>
    <row r="334" spans="1:9" ht="15.75" x14ac:dyDescent="0.25">
      <c r="A334" s="5">
        <v>44859</v>
      </c>
      <c r="B334" t="s">
        <v>661</v>
      </c>
      <c r="C334" s="71">
        <v>1.85</v>
      </c>
      <c r="D334" s="71" t="s">
        <v>569</v>
      </c>
      <c r="E334" s="76" t="s">
        <v>488</v>
      </c>
      <c r="F334" s="50">
        <f t="shared" si="11"/>
        <v>2220</v>
      </c>
      <c r="G334" s="50">
        <f t="shared" si="10"/>
        <v>1020</v>
      </c>
      <c r="H334" s="6" t="s">
        <v>148</v>
      </c>
      <c r="I334" s="10" t="s">
        <v>34</v>
      </c>
    </row>
    <row r="335" spans="1:9" ht="15.75" x14ac:dyDescent="0.25">
      <c r="A335" s="5">
        <v>44859</v>
      </c>
      <c r="B335" t="s">
        <v>662</v>
      </c>
      <c r="C335" s="71">
        <v>1.29</v>
      </c>
      <c r="D335" s="71" t="s">
        <v>569</v>
      </c>
      <c r="E335" s="73" t="s">
        <v>767</v>
      </c>
      <c r="F335" s="50">
        <v>0</v>
      </c>
      <c r="G335" s="50">
        <f t="shared" si="10"/>
        <v>-1200</v>
      </c>
      <c r="H335" s="6" t="s">
        <v>140</v>
      </c>
      <c r="I335" s="10" t="s">
        <v>34</v>
      </c>
    </row>
    <row r="336" spans="1:9" ht="15.75" x14ac:dyDescent="0.25">
      <c r="A336" s="5">
        <v>44859</v>
      </c>
      <c r="B336" t="s">
        <v>663</v>
      </c>
      <c r="C336" s="71">
        <v>1.66</v>
      </c>
      <c r="D336" s="71" t="s">
        <v>569</v>
      </c>
      <c r="E336" s="73" t="s">
        <v>765</v>
      </c>
      <c r="F336" s="50">
        <v>0</v>
      </c>
      <c r="G336" s="50">
        <f t="shared" si="10"/>
        <v>-1200</v>
      </c>
      <c r="H336" s="6" t="s">
        <v>146</v>
      </c>
      <c r="I336" s="10" t="s">
        <v>49</v>
      </c>
    </row>
    <row r="337" spans="1:9" ht="15.75" x14ac:dyDescent="0.25">
      <c r="A337" s="5">
        <v>44862</v>
      </c>
      <c r="B337" t="s">
        <v>664</v>
      </c>
      <c r="C337" s="71">
        <v>1.37</v>
      </c>
      <c r="D337" s="71" t="s">
        <v>569</v>
      </c>
      <c r="E337" s="73" t="s">
        <v>767</v>
      </c>
      <c r="F337" s="50">
        <v>0</v>
      </c>
      <c r="G337" s="50">
        <f t="shared" si="10"/>
        <v>-1200</v>
      </c>
      <c r="H337" s="6" t="s">
        <v>140</v>
      </c>
      <c r="I337" s="10" t="s">
        <v>165</v>
      </c>
    </row>
    <row r="338" spans="1:9" ht="15.75" x14ac:dyDescent="0.25">
      <c r="A338" s="5">
        <v>44863</v>
      </c>
      <c r="B338" t="s">
        <v>666</v>
      </c>
      <c r="C338" s="71">
        <v>1.26</v>
      </c>
      <c r="D338" s="71" t="s">
        <v>569</v>
      </c>
      <c r="E338" s="76" t="s">
        <v>767</v>
      </c>
      <c r="F338" s="50">
        <f t="shared" si="11"/>
        <v>1512</v>
      </c>
      <c r="G338" s="50">
        <f t="shared" si="10"/>
        <v>312</v>
      </c>
      <c r="H338" s="6" t="s">
        <v>151</v>
      </c>
      <c r="I338" s="10" t="s">
        <v>34</v>
      </c>
    </row>
    <row r="339" spans="1:9" ht="15.75" x14ac:dyDescent="0.25">
      <c r="A339" s="5">
        <v>44863</v>
      </c>
      <c r="B339" t="s">
        <v>666</v>
      </c>
      <c r="C339" s="71">
        <v>1.87</v>
      </c>
      <c r="D339" s="71" t="s">
        <v>569</v>
      </c>
      <c r="E339" s="76" t="s">
        <v>488</v>
      </c>
      <c r="F339" s="50">
        <f t="shared" si="11"/>
        <v>2244</v>
      </c>
      <c r="G339" s="50">
        <f t="shared" si="10"/>
        <v>1044</v>
      </c>
      <c r="H339" s="6" t="s">
        <v>151</v>
      </c>
      <c r="I339" s="10" t="s">
        <v>34</v>
      </c>
    </row>
    <row r="340" spans="1:9" ht="15.75" x14ac:dyDescent="0.25">
      <c r="A340" s="5">
        <v>44863</v>
      </c>
      <c r="B340" t="s">
        <v>667</v>
      </c>
      <c r="C340" s="71">
        <v>1.38</v>
      </c>
      <c r="D340" s="71" t="s">
        <v>569</v>
      </c>
      <c r="E340" s="73" t="s">
        <v>767</v>
      </c>
      <c r="F340" s="50">
        <v>0</v>
      </c>
      <c r="G340" s="50">
        <f t="shared" si="10"/>
        <v>-1200</v>
      </c>
      <c r="H340" s="6" t="s">
        <v>140</v>
      </c>
      <c r="I340" s="10" t="s">
        <v>165</v>
      </c>
    </row>
    <row r="341" spans="1:9" ht="15.75" x14ac:dyDescent="0.25">
      <c r="A341" s="5">
        <v>44863</v>
      </c>
      <c r="B341" t="s">
        <v>667</v>
      </c>
      <c r="C341" s="71">
        <v>1.93</v>
      </c>
      <c r="D341" s="71" t="s">
        <v>569</v>
      </c>
      <c r="E341" s="76" t="s">
        <v>488</v>
      </c>
      <c r="F341" s="50">
        <f t="shared" si="11"/>
        <v>2316</v>
      </c>
      <c r="G341" s="50">
        <f t="shared" si="10"/>
        <v>1116</v>
      </c>
      <c r="H341" s="6" t="s">
        <v>140</v>
      </c>
      <c r="I341" s="10" t="s">
        <v>165</v>
      </c>
    </row>
    <row r="342" spans="1:9" ht="15.75" x14ac:dyDescent="0.25">
      <c r="A342" s="5">
        <v>44863</v>
      </c>
      <c r="B342" t="s">
        <v>668</v>
      </c>
      <c r="C342" s="71">
        <v>1.7</v>
      </c>
      <c r="D342" s="71" t="s">
        <v>569</v>
      </c>
      <c r="E342" s="76" t="s">
        <v>765</v>
      </c>
      <c r="F342" s="50">
        <f t="shared" si="11"/>
        <v>2040</v>
      </c>
      <c r="G342" s="50">
        <f t="shared" si="10"/>
        <v>840</v>
      </c>
      <c r="H342" s="6" t="s">
        <v>145</v>
      </c>
      <c r="I342" s="10" t="s">
        <v>121</v>
      </c>
    </row>
    <row r="343" spans="1:9" ht="15.75" x14ac:dyDescent="0.25">
      <c r="A343" s="5">
        <v>44863</v>
      </c>
      <c r="B343" t="s">
        <v>670</v>
      </c>
      <c r="C343" s="71">
        <v>1.55</v>
      </c>
      <c r="D343" s="71" t="s">
        <v>569</v>
      </c>
      <c r="E343" s="71" t="s">
        <v>765</v>
      </c>
      <c r="F343" s="50">
        <v>0</v>
      </c>
      <c r="G343" s="50">
        <f t="shared" si="10"/>
        <v>-1200</v>
      </c>
      <c r="H343" s="6">
        <v>0</v>
      </c>
      <c r="I343" s="10" t="s">
        <v>49</v>
      </c>
    </row>
    <row r="344" spans="1:9" ht="15.75" x14ac:dyDescent="0.25">
      <c r="A344" s="5">
        <v>44863</v>
      </c>
      <c r="B344" t="s">
        <v>671</v>
      </c>
      <c r="C344" s="71">
        <v>1.4</v>
      </c>
      <c r="D344" s="71" t="s">
        <v>569</v>
      </c>
      <c r="E344" s="76" t="s">
        <v>767</v>
      </c>
      <c r="F344" s="50">
        <f t="shared" si="11"/>
        <v>1680</v>
      </c>
      <c r="G344" s="50">
        <f t="shared" si="10"/>
        <v>480</v>
      </c>
      <c r="H344" s="6" t="s">
        <v>146</v>
      </c>
      <c r="I344" s="10" t="s">
        <v>46</v>
      </c>
    </row>
    <row r="345" spans="1:9" ht="15.75" x14ac:dyDescent="0.25">
      <c r="A345" s="5">
        <v>44863</v>
      </c>
      <c r="B345" t="s">
        <v>672</v>
      </c>
      <c r="C345" s="71">
        <v>2.0699999999999998</v>
      </c>
      <c r="D345" s="71" t="s">
        <v>569</v>
      </c>
      <c r="E345" s="76" t="s">
        <v>766</v>
      </c>
      <c r="F345" s="50">
        <f t="shared" si="11"/>
        <v>2484</v>
      </c>
      <c r="G345" s="50">
        <f t="shared" si="10"/>
        <v>1284</v>
      </c>
      <c r="H345" s="6" t="s">
        <v>148</v>
      </c>
      <c r="I345" s="10" t="s">
        <v>34</v>
      </c>
    </row>
    <row r="346" spans="1:9" ht="15.75" x14ac:dyDescent="0.25">
      <c r="A346" s="5">
        <v>44863</v>
      </c>
      <c r="B346" t="s">
        <v>672</v>
      </c>
      <c r="C346" s="71">
        <v>1.7</v>
      </c>
      <c r="D346" s="71" t="s">
        <v>569</v>
      </c>
      <c r="E346" s="76" t="s">
        <v>488</v>
      </c>
      <c r="F346" s="50">
        <f t="shared" si="11"/>
        <v>2040</v>
      </c>
      <c r="G346" s="50">
        <f t="shared" si="10"/>
        <v>840</v>
      </c>
      <c r="H346" s="6" t="s">
        <v>148</v>
      </c>
      <c r="I346" s="10" t="s">
        <v>34</v>
      </c>
    </row>
    <row r="347" spans="1:9" ht="15.75" x14ac:dyDescent="0.25">
      <c r="A347" s="5">
        <v>44863</v>
      </c>
      <c r="B347" t="s">
        <v>673</v>
      </c>
      <c r="C347" s="71">
        <v>1.22</v>
      </c>
      <c r="D347" s="71" t="s">
        <v>569</v>
      </c>
      <c r="E347" s="76" t="s">
        <v>767</v>
      </c>
      <c r="F347" s="50">
        <f t="shared" si="11"/>
        <v>1464</v>
      </c>
      <c r="G347" s="50">
        <f t="shared" si="10"/>
        <v>264</v>
      </c>
      <c r="H347" s="6" t="s">
        <v>484</v>
      </c>
      <c r="I347" s="10" t="s">
        <v>34</v>
      </c>
    </row>
    <row r="348" spans="1:9" ht="15.75" x14ac:dyDescent="0.25">
      <c r="A348" s="5">
        <v>44863</v>
      </c>
      <c r="B348" t="s">
        <v>673</v>
      </c>
      <c r="C348" s="71">
        <v>1.92</v>
      </c>
      <c r="D348" s="71" t="s">
        <v>569</v>
      </c>
      <c r="E348" s="73" t="s">
        <v>488</v>
      </c>
      <c r="F348" s="50">
        <v>0</v>
      </c>
      <c r="G348" s="50">
        <f t="shared" si="10"/>
        <v>-1200</v>
      </c>
      <c r="H348" s="6" t="s">
        <v>484</v>
      </c>
      <c r="I348" s="10" t="s">
        <v>34</v>
      </c>
    </row>
    <row r="349" spans="1:9" ht="15.75" x14ac:dyDescent="0.25">
      <c r="A349" s="5">
        <v>44863</v>
      </c>
      <c r="B349" t="s">
        <v>674</v>
      </c>
      <c r="C349" s="71">
        <v>1.36</v>
      </c>
      <c r="D349" s="71" t="s">
        <v>569</v>
      </c>
      <c r="E349" s="76" t="s">
        <v>765</v>
      </c>
      <c r="F349" s="50">
        <f t="shared" si="11"/>
        <v>1632.0000000000002</v>
      </c>
      <c r="G349" s="50">
        <f t="shared" si="10"/>
        <v>432.00000000000023</v>
      </c>
      <c r="H349" s="6" t="s">
        <v>157</v>
      </c>
      <c r="I349" s="10" t="s">
        <v>49</v>
      </c>
    </row>
    <row r="350" spans="1:9" ht="15.75" x14ac:dyDescent="0.25">
      <c r="A350" s="5">
        <v>44863</v>
      </c>
      <c r="B350" t="s">
        <v>675</v>
      </c>
      <c r="C350" s="71">
        <v>1.37</v>
      </c>
      <c r="D350" s="71" t="s">
        <v>569</v>
      </c>
      <c r="E350" s="76" t="s">
        <v>767</v>
      </c>
      <c r="F350" s="50">
        <f t="shared" si="11"/>
        <v>1644.0000000000002</v>
      </c>
      <c r="G350" s="50">
        <f t="shared" si="10"/>
        <v>444.00000000000023</v>
      </c>
      <c r="H350" s="6" t="s">
        <v>139</v>
      </c>
      <c r="I350" s="10" t="s">
        <v>49</v>
      </c>
    </row>
    <row r="351" spans="1:9" ht="15.75" x14ac:dyDescent="0.25">
      <c r="A351" s="5">
        <v>44864</v>
      </c>
      <c r="B351" t="s">
        <v>676</v>
      </c>
      <c r="C351" s="71">
        <v>1.3</v>
      </c>
      <c r="D351" s="71" t="s">
        <v>569</v>
      </c>
      <c r="E351" s="76" t="s">
        <v>767</v>
      </c>
      <c r="F351" s="50">
        <f t="shared" si="11"/>
        <v>1560</v>
      </c>
      <c r="G351" s="50">
        <f t="shared" si="10"/>
        <v>360</v>
      </c>
      <c r="H351" s="6" t="s">
        <v>145</v>
      </c>
      <c r="I351" s="10" t="s">
        <v>121</v>
      </c>
    </row>
    <row r="352" spans="1:9" ht="15.75" x14ac:dyDescent="0.25">
      <c r="A352" s="5">
        <v>44864</v>
      </c>
      <c r="B352" t="s">
        <v>677</v>
      </c>
      <c r="C352" s="71">
        <v>1.23</v>
      </c>
      <c r="D352" s="71" t="s">
        <v>569</v>
      </c>
      <c r="E352" s="73" t="s">
        <v>765</v>
      </c>
      <c r="F352" s="50">
        <v>0</v>
      </c>
      <c r="G352" s="50">
        <f t="shared" si="10"/>
        <v>-1200</v>
      </c>
      <c r="H352" s="6" t="s">
        <v>151</v>
      </c>
      <c r="I352" s="10" t="s">
        <v>121</v>
      </c>
    </row>
    <row r="353" spans="1:9" ht="15.75" x14ac:dyDescent="0.25">
      <c r="A353" s="5">
        <v>44864</v>
      </c>
      <c r="B353" t="s">
        <v>679</v>
      </c>
      <c r="C353" s="71">
        <v>1.32</v>
      </c>
      <c r="D353" s="71" t="s">
        <v>569</v>
      </c>
      <c r="E353" s="73" t="s">
        <v>767</v>
      </c>
      <c r="F353" s="50">
        <v>0</v>
      </c>
      <c r="G353" s="50">
        <f t="shared" si="10"/>
        <v>-1200</v>
      </c>
      <c r="H353" s="6" t="s">
        <v>151</v>
      </c>
      <c r="I353" s="10" t="s">
        <v>72</v>
      </c>
    </row>
    <row r="354" spans="1:9" ht="15.75" x14ac:dyDescent="0.25">
      <c r="A354" s="5">
        <v>44864</v>
      </c>
      <c r="B354" t="s">
        <v>679</v>
      </c>
      <c r="C354" s="71">
        <v>1.96</v>
      </c>
      <c r="D354" s="71" t="s">
        <v>569</v>
      </c>
      <c r="E354" s="76" t="s">
        <v>488</v>
      </c>
      <c r="F354" s="50">
        <f t="shared" si="11"/>
        <v>2352</v>
      </c>
      <c r="G354" s="50">
        <f t="shared" si="10"/>
        <v>1152</v>
      </c>
      <c r="H354" s="6" t="s">
        <v>151</v>
      </c>
      <c r="I354" s="10" t="s">
        <v>72</v>
      </c>
    </row>
    <row r="355" spans="1:9" ht="15.75" x14ac:dyDescent="0.25">
      <c r="A355" s="5">
        <v>44864</v>
      </c>
      <c r="B355" t="s">
        <v>680</v>
      </c>
      <c r="C355" s="71">
        <v>1.86</v>
      </c>
      <c r="D355" s="71" t="s">
        <v>569</v>
      </c>
      <c r="E355" s="73" t="s">
        <v>765</v>
      </c>
      <c r="F355" s="50">
        <v>0</v>
      </c>
      <c r="G355" s="50">
        <f t="shared" si="10"/>
        <v>-1200</v>
      </c>
      <c r="H355" s="6" t="s">
        <v>139</v>
      </c>
      <c r="I355" s="10" t="s">
        <v>164</v>
      </c>
    </row>
    <row r="356" spans="1:9" ht="15.75" x14ac:dyDescent="0.25">
      <c r="A356" s="5">
        <v>44866</v>
      </c>
      <c r="B356" t="s">
        <v>686</v>
      </c>
      <c r="C356" s="71">
        <v>1.42</v>
      </c>
      <c r="D356" s="71" t="s">
        <v>569</v>
      </c>
      <c r="E356" s="76" t="s">
        <v>767</v>
      </c>
      <c r="F356" s="50">
        <f t="shared" si="11"/>
        <v>1704</v>
      </c>
      <c r="G356" s="50">
        <f t="shared" si="10"/>
        <v>504</v>
      </c>
      <c r="H356" s="6" t="s">
        <v>481</v>
      </c>
      <c r="I356" s="6" t="s">
        <v>46</v>
      </c>
    </row>
    <row r="357" spans="1:9" ht="15.75" x14ac:dyDescent="0.25">
      <c r="A357" s="5">
        <v>44866</v>
      </c>
      <c r="B357" t="s">
        <v>687</v>
      </c>
      <c r="C357" s="71">
        <v>1.75</v>
      </c>
      <c r="D357" s="71" t="s">
        <v>569</v>
      </c>
      <c r="E357" s="73" t="s">
        <v>765</v>
      </c>
      <c r="F357" s="50">
        <v>0</v>
      </c>
      <c r="G357" s="50">
        <f t="shared" si="10"/>
        <v>-1200</v>
      </c>
      <c r="H357" s="6" t="s">
        <v>148</v>
      </c>
      <c r="I357" s="6" t="s">
        <v>46</v>
      </c>
    </row>
    <row r="358" spans="1:9" ht="15.75" x14ac:dyDescent="0.25">
      <c r="A358" s="5">
        <v>44867</v>
      </c>
      <c r="B358" t="s">
        <v>688</v>
      </c>
      <c r="C358" s="71">
        <v>1.32</v>
      </c>
      <c r="D358" s="71" t="s">
        <v>569</v>
      </c>
      <c r="E358" s="73" t="s">
        <v>767</v>
      </c>
      <c r="F358" s="50">
        <v>0</v>
      </c>
      <c r="G358" s="50">
        <f t="shared" si="10"/>
        <v>-1200</v>
      </c>
      <c r="H358" s="6" t="s">
        <v>140</v>
      </c>
      <c r="I358" s="6" t="s">
        <v>46</v>
      </c>
    </row>
    <row r="359" spans="1:9" ht="15.75" x14ac:dyDescent="0.25">
      <c r="A359" s="5">
        <v>44867</v>
      </c>
      <c r="B359" t="s">
        <v>689</v>
      </c>
      <c r="C359" s="71">
        <v>1.85</v>
      </c>
      <c r="D359" s="71" t="s">
        <v>569</v>
      </c>
      <c r="E359" s="73" t="s">
        <v>766</v>
      </c>
      <c r="F359" s="50">
        <v>0</v>
      </c>
      <c r="G359" s="50">
        <f t="shared" si="10"/>
        <v>-1200</v>
      </c>
      <c r="H359" s="6" t="s">
        <v>154</v>
      </c>
      <c r="I359" s="6" t="s">
        <v>37</v>
      </c>
    </row>
    <row r="360" spans="1:9" ht="15.75" x14ac:dyDescent="0.25">
      <c r="A360" s="5">
        <v>44867</v>
      </c>
      <c r="B360" t="s">
        <v>689</v>
      </c>
      <c r="C360" s="71">
        <v>1.68</v>
      </c>
      <c r="D360" s="71" t="s">
        <v>569</v>
      </c>
      <c r="E360" s="73" t="s">
        <v>488</v>
      </c>
      <c r="F360" s="50">
        <v>0</v>
      </c>
      <c r="G360" s="50">
        <f t="shared" si="10"/>
        <v>-1200</v>
      </c>
      <c r="H360" s="6" t="s">
        <v>154</v>
      </c>
      <c r="I360" s="6" t="s">
        <v>37</v>
      </c>
    </row>
    <row r="361" spans="1:9" ht="15.75" x14ac:dyDescent="0.25">
      <c r="A361" s="5">
        <v>44871</v>
      </c>
      <c r="B361" t="s">
        <v>690</v>
      </c>
      <c r="C361" s="71">
        <v>1.83</v>
      </c>
      <c r="D361" s="71" t="s">
        <v>569</v>
      </c>
      <c r="E361" s="73" t="s">
        <v>488</v>
      </c>
      <c r="F361" s="50">
        <v>0</v>
      </c>
      <c r="G361" s="50">
        <f t="shared" si="10"/>
        <v>-1200</v>
      </c>
      <c r="H361" s="6" t="s">
        <v>145</v>
      </c>
      <c r="I361" s="6" t="s">
        <v>94</v>
      </c>
    </row>
    <row r="362" spans="1:9" ht="15.75" x14ac:dyDescent="0.25">
      <c r="A362" s="5">
        <v>44871</v>
      </c>
      <c r="B362" t="s">
        <v>691</v>
      </c>
      <c r="C362" s="71">
        <v>2.2200000000000002</v>
      </c>
      <c r="D362" s="71" t="s">
        <v>569</v>
      </c>
      <c r="E362" s="83" t="s">
        <v>766</v>
      </c>
      <c r="F362" s="50">
        <v>0</v>
      </c>
      <c r="G362" s="50">
        <v>0</v>
      </c>
      <c r="H362" s="6" t="s">
        <v>139</v>
      </c>
      <c r="I362" s="6" t="s">
        <v>121</v>
      </c>
    </row>
    <row r="363" spans="1:9" ht="15.75" x14ac:dyDescent="0.25">
      <c r="A363" s="5">
        <v>44873</v>
      </c>
      <c r="B363" t="s">
        <v>111</v>
      </c>
      <c r="C363" s="71">
        <v>1.34</v>
      </c>
      <c r="D363" s="71" t="s">
        <v>569</v>
      </c>
      <c r="E363" s="76" t="s">
        <v>767</v>
      </c>
      <c r="F363" s="50">
        <f t="shared" si="11"/>
        <v>1608</v>
      </c>
      <c r="G363" s="50">
        <f t="shared" si="10"/>
        <v>408</v>
      </c>
      <c r="H363" s="6" t="s">
        <v>144</v>
      </c>
      <c r="I363" s="12" t="s">
        <v>46</v>
      </c>
    </row>
    <row r="364" spans="1:9" ht="15.75" x14ac:dyDescent="0.25">
      <c r="A364" s="5">
        <v>44873</v>
      </c>
      <c r="B364" t="s">
        <v>692</v>
      </c>
      <c r="C364" s="71">
        <v>1.34</v>
      </c>
      <c r="D364" s="71" t="s">
        <v>569</v>
      </c>
      <c r="E364" s="76" t="s">
        <v>767</v>
      </c>
      <c r="F364" s="50">
        <f t="shared" si="11"/>
        <v>1608</v>
      </c>
      <c r="G364" s="50">
        <f t="shared" si="10"/>
        <v>408</v>
      </c>
      <c r="H364" s="6" t="s">
        <v>155</v>
      </c>
      <c r="I364" s="12" t="s">
        <v>96</v>
      </c>
    </row>
    <row r="365" spans="1:9" ht="15.75" x14ac:dyDescent="0.25">
      <c r="A365" s="5">
        <v>44874</v>
      </c>
      <c r="B365" t="s">
        <v>694</v>
      </c>
      <c r="C365" s="71">
        <v>1.64</v>
      </c>
      <c r="D365" s="71" t="s">
        <v>569</v>
      </c>
      <c r="E365" s="76" t="s">
        <v>765</v>
      </c>
      <c r="F365" s="50">
        <f t="shared" si="11"/>
        <v>1967.9999999999998</v>
      </c>
      <c r="G365" s="50">
        <f t="shared" si="10"/>
        <v>767.99999999999977</v>
      </c>
      <c r="H365" s="6" t="s">
        <v>149</v>
      </c>
      <c r="I365" s="12" t="s">
        <v>37</v>
      </c>
    </row>
    <row r="366" spans="1:9" ht="15.75" x14ac:dyDescent="0.25">
      <c r="A366" s="5">
        <v>44874</v>
      </c>
      <c r="B366" t="s">
        <v>694</v>
      </c>
      <c r="C366" s="71">
        <v>1.85</v>
      </c>
      <c r="D366" s="71" t="s">
        <v>569</v>
      </c>
      <c r="E366" s="76" t="s">
        <v>488</v>
      </c>
      <c r="F366" s="50">
        <f t="shared" si="11"/>
        <v>2220</v>
      </c>
      <c r="G366" s="50">
        <f t="shared" si="10"/>
        <v>1020</v>
      </c>
      <c r="H366" s="6" t="s">
        <v>149</v>
      </c>
      <c r="I366" s="12" t="s">
        <v>37</v>
      </c>
    </row>
    <row r="367" spans="1:9" ht="15.75" x14ac:dyDescent="0.25">
      <c r="A367" s="5">
        <v>44874</v>
      </c>
      <c r="B367" t="s">
        <v>696</v>
      </c>
      <c r="C367" s="71">
        <v>2.23</v>
      </c>
      <c r="D367" s="71" t="s">
        <v>569</v>
      </c>
      <c r="E367" s="83" t="s">
        <v>766</v>
      </c>
      <c r="F367" s="50">
        <v>0</v>
      </c>
      <c r="G367" s="50">
        <v>0</v>
      </c>
      <c r="H367" s="6" t="s">
        <v>146</v>
      </c>
      <c r="I367" s="12" t="s">
        <v>34</v>
      </c>
    </row>
    <row r="368" spans="1:9" ht="15.75" x14ac:dyDescent="0.25">
      <c r="A368" s="5">
        <v>44874</v>
      </c>
      <c r="B368" t="s">
        <v>696</v>
      </c>
      <c r="C368" s="71">
        <v>1.89</v>
      </c>
      <c r="D368" s="71" t="s">
        <v>569</v>
      </c>
      <c r="E368" s="73" t="s">
        <v>488</v>
      </c>
      <c r="F368" s="50">
        <v>0</v>
      </c>
      <c r="G368" s="50">
        <f t="shared" si="10"/>
        <v>-1200</v>
      </c>
      <c r="H368" s="6" t="s">
        <v>146</v>
      </c>
      <c r="I368" s="12" t="s">
        <v>34</v>
      </c>
    </row>
    <row r="369" spans="1:9" ht="15.75" x14ac:dyDescent="0.25">
      <c r="A369" s="5">
        <v>44874</v>
      </c>
      <c r="B369" t="s">
        <v>697</v>
      </c>
      <c r="C369" s="71">
        <v>1.39</v>
      </c>
      <c r="D369" s="71" t="s">
        <v>569</v>
      </c>
      <c r="E369" s="76" t="s">
        <v>765</v>
      </c>
      <c r="F369" s="50">
        <f t="shared" si="11"/>
        <v>1667.9999999999998</v>
      </c>
      <c r="G369" s="50">
        <f t="shared" si="10"/>
        <v>467.99999999999977</v>
      </c>
      <c r="H369" s="6" t="s">
        <v>156</v>
      </c>
      <c r="I369" s="12" t="s">
        <v>49</v>
      </c>
    </row>
    <row r="370" spans="1:9" ht="15.75" x14ac:dyDescent="0.25">
      <c r="A370" s="5">
        <v>44877</v>
      </c>
      <c r="B370" t="s">
        <v>698</v>
      </c>
      <c r="C370" s="71">
        <v>2.17</v>
      </c>
      <c r="D370" s="71" t="s">
        <v>569</v>
      </c>
      <c r="E370" s="73" t="s">
        <v>766</v>
      </c>
      <c r="F370" s="50">
        <v>0</v>
      </c>
      <c r="G370" s="50">
        <f t="shared" si="10"/>
        <v>-1200</v>
      </c>
      <c r="H370" s="6" t="s">
        <v>154</v>
      </c>
      <c r="I370" s="12" t="s">
        <v>165</v>
      </c>
    </row>
    <row r="371" spans="1:9" ht="15.75" x14ac:dyDescent="0.25">
      <c r="A371" s="5">
        <v>44877</v>
      </c>
      <c r="B371" t="s">
        <v>698</v>
      </c>
      <c r="C371" s="71">
        <v>1.77</v>
      </c>
      <c r="D371" s="71" t="s">
        <v>569</v>
      </c>
      <c r="E371" s="73" t="s">
        <v>488</v>
      </c>
      <c r="F371" s="50">
        <v>0</v>
      </c>
      <c r="G371" s="50">
        <f t="shared" si="10"/>
        <v>-1200</v>
      </c>
      <c r="H371" s="6" t="s">
        <v>154</v>
      </c>
      <c r="I371" s="12" t="s">
        <v>165</v>
      </c>
    </row>
    <row r="372" spans="1:9" ht="15.75" x14ac:dyDescent="0.25">
      <c r="A372" s="5">
        <v>44877</v>
      </c>
      <c r="B372" t="s">
        <v>699</v>
      </c>
      <c r="C372" s="71">
        <v>2.21</v>
      </c>
      <c r="D372" s="71" t="s">
        <v>569</v>
      </c>
      <c r="E372" s="83" t="s">
        <v>766</v>
      </c>
      <c r="F372" s="50">
        <v>0</v>
      </c>
      <c r="G372" s="50">
        <v>0</v>
      </c>
      <c r="H372" s="6" t="s">
        <v>139</v>
      </c>
      <c r="I372" s="12" t="s">
        <v>49</v>
      </c>
    </row>
    <row r="373" spans="1:9" ht="15.75" x14ac:dyDescent="0.25">
      <c r="A373" s="5">
        <v>44877</v>
      </c>
      <c r="B373" t="s">
        <v>700</v>
      </c>
      <c r="C373" s="71">
        <v>1.33</v>
      </c>
      <c r="D373" s="71" t="s">
        <v>569</v>
      </c>
      <c r="E373" s="76" t="s">
        <v>767</v>
      </c>
      <c r="F373" s="50">
        <f t="shared" si="11"/>
        <v>1596</v>
      </c>
      <c r="G373" s="50">
        <f t="shared" si="10"/>
        <v>396</v>
      </c>
      <c r="H373" s="6" t="s">
        <v>154</v>
      </c>
      <c r="I373" s="12" t="s">
        <v>34</v>
      </c>
    </row>
    <row r="374" spans="1:9" ht="15.75" x14ac:dyDescent="0.25">
      <c r="A374" s="5">
        <v>44877</v>
      </c>
      <c r="B374" t="s">
        <v>701</v>
      </c>
      <c r="C374" s="71">
        <v>1.36</v>
      </c>
      <c r="D374" s="71" t="s">
        <v>569</v>
      </c>
      <c r="E374" s="76" t="s">
        <v>767</v>
      </c>
      <c r="F374" s="50">
        <f t="shared" si="11"/>
        <v>1632.0000000000002</v>
      </c>
      <c r="G374" s="50">
        <f t="shared" si="10"/>
        <v>432.00000000000023</v>
      </c>
      <c r="H374" s="6" t="s">
        <v>146</v>
      </c>
      <c r="I374" s="12" t="s">
        <v>165</v>
      </c>
    </row>
    <row r="375" spans="1:9" ht="15.75" x14ac:dyDescent="0.25">
      <c r="A375" s="5">
        <v>44877</v>
      </c>
      <c r="B375" t="s">
        <v>701</v>
      </c>
      <c r="C375" s="71">
        <v>1.92</v>
      </c>
      <c r="D375" s="71" t="s">
        <v>569</v>
      </c>
      <c r="E375" s="73" t="s">
        <v>488</v>
      </c>
      <c r="F375" s="50">
        <v>0</v>
      </c>
      <c r="G375" s="50">
        <f t="shared" si="10"/>
        <v>-1200</v>
      </c>
      <c r="H375" s="6" t="s">
        <v>146</v>
      </c>
      <c r="I375" s="12" t="s">
        <v>165</v>
      </c>
    </row>
    <row r="376" spans="1:9" ht="15.75" x14ac:dyDescent="0.25">
      <c r="A376" s="5">
        <v>44877</v>
      </c>
      <c r="B376" t="s">
        <v>702</v>
      </c>
      <c r="C376" s="71">
        <v>1.85</v>
      </c>
      <c r="D376" s="71" t="s">
        <v>569</v>
      </c>
      <c r="E376" s="73" t="s">
        <v>765</v>
      </c>
      <c r="F376" s="50">
        <v>0</v>
      </c>
      <c r="G376" s="50">
        <f t="shared" si="10"/>
        <v>-1200</v>
      </c>
      <c r="H376" s="6" t="s">
        <v>148</v>
      </c>
      <c r="I376" s="12" t="s">
        <v>121</v>
      </c>
    </row>
    <row r="377" spans="1:9" ht="15.75" x14ac:dyDescent="0.25">
      <c r="A377" s="5">
        <v>44877</v>
      </c>
      <c r="B377" t="s">
        <v>704</v>
      </c>
      <c r="C377" s="71">
        <v>1.89</v>
      </c>
      <c r="D377" s="71" t="s">
        <v>569</v>
      </c>
      <c r="E377" s="76" t="s">
        <v>765</v>
      </c>
      <c r="F377" s="50">
        <f t="shared" si="11"/>
        <v>2268</v>
      </c>
      <c r="G377" s="50">
        <f t="shared" si="10"/>
        <v>1068</v>
      </c>
      <c r="H377" s="6" t="s">
        <v>155</v>
      </c>
      <c r="I377" s="12" t="s">
        <v>46</v>
      </c>
    </row>
    <row r="378" spans="1:9" ht="15.75" x14ac:dyDescent="0.25">
      <c r="A378" s="5">
        <v>44877</v>
      </c>
      <c r="B378" t="s">
        <v>705</v>
      </c>
      <c r="C378" s="71">
        <v>1.69</v>
      </c>
      <c r="D378" s="71" t="s">
        <v>569</v>
      </c>
      <c r="E378" s="73" t="s">
        <v>765</v>
      </c>
      <c r="F378" s="50">
        <v>0</v>
      </c>
      <c r="G378" s="50">
        <f t="shared" si="10"/>
        <v>-1200</v>
      </c>
      <c r="H378" s="6" t="s">
        <v>139</v>
      </c>
      <c r="I378" s="12" t="s">
        <v>49</v>
      </c>
    </row>
    <row r="379" spans="1:9" ht="15.75" x14ac:dyDescent="0.25">
      <c r="A379" s="5">
        <v>44877</v>
      </c>
      <c r="B379" t="s">
        <v>707</v>
      </c>
      <c r="C379" s="71">
        <v>1.68</v>
      </c>
      <c r="D379" s="71" t="s">
        <v>569</v>
      </c>
      <c r="E379" s="73" t="s">
        <v>765</v>
      </c>
      <c r="F379" s="50">
        <v>0</v>
      </c>
      <c r="G379" s="50">
        <f t="shared" si="10"/>
        <v>-1200</v>
      </c>
      <c r="H379" s="6" t="s">
        <v>139</v>
      </c>
      <c r="I379" s="6" t="s">
        <v>49</v>
      </c>
    </row>
    <row r="380" spans="1:9" ht="15.75" x14ac:dyDescent="0.25">
      <c r="A380" s="5">
        <v>44877</v>
      </c>
      <c r="B380" t="s">
        <v>708</v>
      </c>
      <c r="C380" s="71">
        <v>1.49</v>
      </c>
      <c r="D380" s="71" t="s">
        <v>569</v>
      </c>
      <c r="E380" s="76" t="s">
        <v>765</v>
      </c>
      <c r="F380" s="50">
        <f t="shared" si="11"/>
        <v>1788</v>
      </c>
      <c r="G380" s="50">
        <f t="shared" si="10"/>
        <v>588</v>
      </c>
      <c r="H380" s="6" t="s">
        <v>810</v>
      </c>
      <c r="I380" s="12" t="s">
        <v>49</v>
      </c>
    </row>
    <row r="381" spans="1:9" ht="15.75" x14ac:dyDescent="0.25">
      <c r="A381" s="5">
        <v>44878</v>
      </c>
      <c r="B381" t="s">
        <v>710</v>
      </c>
      <c r="C381" s="71">
        <v>1.88</v>
      </c>
      <c r="D381" s="71" t="s">
        <v>569</v>
      </c>
      <c r="E381" s="73" t="s">
        <v>488</v>
      </c>
      <c r="F381" s="50">
        <v>0</v>
      </c>
      <c r="G381" s="50">
        <f t="shared" si="10"/>
        <v>-1200</v>
      </c>
      <c r="H381" s="6" t="s">
        <v>150</v>
      </c>
      <c r="I381" s="12" t="s">
        <v>41</v>
      </c>
    </row>
    <row r="382" spans="1:9" ht="15.75" x14ac:dyDescent="0.25">
      <c r="A382" s="5">
        <v>44879</v>
      </c>
      <c r="B382" t="s">
        <v>504</v>
      </c>
      <c r="C382" s="71">
        <v>1.81</v>
      </c>
      <c r="D382" s="71" t="s">
        <v>569</v>
      </c>
      <c r="E382" s="73" t="s">
        <v>765</v>
      </c>
      <c r="F382" s="50">
        <v>0</v>
      </c>
      <c r="G382" s="50">
        <f t="shared" si="10"/>
        <v>-1200</v>
      </c>
      <c r="H382" s="6" t="s">
        <v>146</v>
      </c>
      <c r="I382" s="12" t="s">
        <v>121</v>
      </c>
    </row>
    <row r="383" spans="1:9" ht="15.75" x14ac:dyDescent="0.25">
      <c r="A383" s="5">
        <v>44884</v>
      </c>
      <c r="B383" t="s">
        <v>714</v>
      </c>
      <c r="C383" s="71">
        <v>1.29</v>
      </c>
      <c r="D383" s="71" t="s">
        <v>569</v>
      </c>
      <c r="E383" s="73" t="s">
        <v>767</v>
      </c>
      <c r="F383" s="50">
        <v>0</v>
      </c>
      <c r="G383" s="50">
        <f t="shared" si="10"/>
        <v>-1200</v>
      </c>
      <c r="H383" s="6" t="s">
        <v>148</v>
      </c>
      <c r="I383" s="12" t="s">
        <v>34</v>
      </c>
    </row>
    <row r="384" spans="1:9" ht="15.75" x14ac:dyDescent="0.25">
      <c r="A384" s="5">
        <v>44884</v>
      </c>
      <c r="B384" t="s">
        <v>715</v>
      </c>
      <c r="C384" s="71">
        <v>1.69</v>
      </c>
      <c r="D384" s="71" t="s">
        <v>569</v>
      </c>
      <c r="E384" s="73" t="s">
        <v>765</v>
      </c>
      <c r="F384" s="50">
        <v>0</v>
      </c>
      <c r="G384" s="50">
        <f t="shared" si="10"/>
        <v>-1200</v>
      </c>
      <c r="H384" s="6" t="s">
        <v>151</v>
      </c>
      <c r="I384" s="12" t="s">
        <v>49</v>
      </c>
    </row>
    <row r="385" spans="1:9" ht="15.75" x14ac:dyDescent="0.25">
      <c r="A385" s="5">
        <v>44884</v>
      </c>
      <c r="B385" t="s">
        <v>716</v>
      </c>
      <c r="C385" s="71">
        <v>1.49</v>
      </c>
      <c r="D385" s="71" t="s">
        <v>569</v>
      </c>
      <c r="E385" s="76" t="s">
        <v>765</v>
      </c>
      <c r="F385" s="50">
        <f t="shared" si="11"/>
        <v>1788</v>
      </c>
      <c r="G385" s="50">
        <f t="shared" si="10"/>
        <v>588</v>
      </c>
      <c r="H385" s="6" t="s">
        <v>153</v>
      </c>
      <c r="I385" s="12" t="s">
        <v>49</v>
      </c>
    </row>
    <row r="386" spans="1:9" ht="15.75" x14ac:dyDescent="0.25">
      <c r="A386" s="5">
        <v>44884</v>
      </c>
      <c r="B386" t="s">
        <v>717</v>
      </c>
      <c r="C386" s="71">
        <v>1.28</v>
      </c>
      <c r="D386" s="71" t="s">
        <v>569</v>
      </c>
      <c r="E386" s="76" t="s">
        <v>767</v>
      </c>
      <c r="F386" s="50">
        <f t="shared" si="11"/>
        <v>1536</v>
      </c>
      <c r="G386" s="50">
        <f t="shared" si="10"/>
        <v>336</v>
      </c>
      <c r="H386" s="6" t="s">
        <v>139</v>
      </c>
      <c r="I386" s="12" t="s">
        <v>34</v>
      </c>
    </row>
    <row r="387" spans="1:9" ht="15.75" x14ac:dyDescent="0.25">
      <c r="A387" s="5">
        <v>44884</v>
      </c>
      <c r="B387" t="s">
        <v>718</v>
      </c>
      <c r="C387" s="71">
        <v>1.18</v>
      </c>
      <c r="D387" s="71" t="s">
        <v>569</v>
      </c>
      <c r="E387" s="76" t="s">
        <v>767</v>
      </c>
      <c r="F387" s="50">
        <f t="shared" ref="F387:F402" si="12">C387*D$418</f>
        <v>1416</v>
      </c>
      <c r="G387" s="50">
        <f t="shared" ref="G387:G402" si="13">F387-D$418</f>
        <v>216</v>
      </c>
      <c r="H387" s="6" t="s">
        <v>146</v>
      </c>
      <c r="I387" s="12" t="s">
        <v>34</v>
      </c>
    </row>
    <row r="388" spans="1:9" ht="15.75" x14ac:dyDescent="0.25">
      <c r="A388" s="5">
        <v>44884</v>
      </c>
      <c r="B388" t="s">
        <v>719</v>
      </c>
      <c r="C388" s="71">
        <v>1.27</v>
      </c>
      <c r="D388" s="71" t="s">
        <v>569</v>
      </c>
      <c r="E388" s="73" t="s">
        <v>767</v>
      </c>
      <c r="F388" s="50">
        <v>0</v>
      </c>
      <c r="G388" s="50">
        <f t="shared" si="13"/>
        <v>-1200</v>
      </c>
      <c r="H388" s="6" t="s">
        <v>148</v>
      </c>
      <c r="I388" s="12" t="s">
        <v>34</v>
      </c>
    </row>
    <row r="389" spans="1:9" ht="15.75" x14ac:dyDescent="0.25">
      <c r="A389" s="5">
        <v>44884</v>
      </c>
      <c r="B389" t="s">
        <v>719</v>
      </c>
      <c r="C389" s="71">
        <v>1.75</v>
      </c>
      <c r="D389" s="71" t="s">
        <v>569</v>
      </c>
      <c r="E389" s="76" t="s">
        <v>488</v>
      </c>
      <c r="F389" s="50">
        <f t="shared" si="12"/>
        <v>2100</v>
      </c>
      <c r="G389" s="50">
        <f t="shared" si="13"/>
        <v>900</v>
      </c>
      <c r="H389" s="6" t="s">
        <v>148</v>
      </c>
      <c r="I389" s="12" t="s">
        <v>34</v>
      </c>
    </row>
    <row r="390" spans="1:9" ht="15.75" x14ac:dyDescent="0.25">
      <c r="A390" s="5">
        <v>44884</v>
      </c>
      <c r="B390" t="s">
        <v>720</v>
      </c>
      <c r="C390" s="71">
        <v>1.88</v>
      </c>
      <c r="D390" s="71" t="s">
        <v>569</v>
      </c>
      <c r="E390" s="73" t="s">
        <v>765</v>
      </c>
      <c r="F390" s="50">
        <v>0</v>
      </c>
      <c r="G390" s="50">
        <f t="shared" si="13"/>
        <v>-1200</v>
      </c>
      <c r="H390" s="6" t="s">
        <v>146</v>
      </c>
      <c r="I390" s="12" t="s">
        <v>49</v>
      </c>
    </row>
    <row r="391" spans="1:9" ht="15.75" x14ac:dyDescent="0.25">
      <c r="A391" s="5">
        <v>44884</v>
      </c>
      <c r="B391" t="s">
        <v>721</v>
      </c>
      <c r="C391" s="71">
        <v>1.42</v>
      </c>
      <c r="D391" s="71" t="s">
        <v>569</v>
      </c>
      <c r="E391" s="73" t="s">
        <v>765</v>
      </c>
      <c r="F391" s="50">
        <v>0</v>
      </c>
      <c r="G391" s="50">
        <f t="shared" si="13"/>
        <v>-1200</v>
      </c>
      <c r="H391" s="6" t="s">
        <v>151</v>
      </c>
      <c r="I391" s="12" t="s">
        <v>49</v>
      </c>
    </row>
    <row r="392" spans="1:9" ht="15.75" x14ac:dyDescent="0.25">
      <c r="A392" s="5">
        <v>44884</v>
      </c>
      <c r="B392" t="s">
        <v>722</v>
      </c>
      <c r="C392" s="71">
        <v>1.35</v>
      </c>
      <c r="D392" s="71" t="s">
        <v>569</v>
      </c>
      <c r="E392" s="76" t="s">
        <v>767</v>
      </c>
      <c r="F392" s="50">
        <f t="shared" si="12"/>
        <v>1620</v>
      </c>
      <c r="G392" s="50">
        <f t="shared" si="13"/>
        <v>420</v>
      </c>
      <c r="H392" s="6" t="s">
        <v>155</v>
      </c>
      <c r="I392" s="12" t="s">
        <v>49</v>
      </c>
    </row>
    <row r="393" spans="1:9" ht="15.75" x14ac:dyDescent="0.25">
      <c r="A393" s="5">
        <v>44899</v>
      </c>
      <c r="B393" t="s">
        <v>725</v>
      </c>
      <c r="C393" s="71">
        <v>1.93</v>
      </c>
      <c r="D393" s="71" t="s">
        <v>569</v>
      </c>
      <c r="E393" s="76" t="s">
        <v>488</v>
      </c>
      <c r="F393" s="50">
        <f t="shared" si="12"/>
        <v>2316</v>
      </c>
      <c r="G393" s="50">
        <f t="shared" si="13"/>
        <v>1116</v>
      </c>
      <c r="H393" s="6" t="s">
        <v>140</v>
      </c>
      <c r="I393" s="6" t="s">
        <v>165</v>
      </c>
    </row>
    <row r="394" spans="1:9" ht="15.75" x14ac:dyDescent="0.25">
      <c r="A394" s="5">
        <v>44906</v>
      </c>
      <c r="B394" t="s">
        <v>732</v>
      </c>
      <c r="C394" s="71">
        <v>1.89</v>
      </c>
      <c r="D394" s="71" t="s">
        <v>569</v>
      </c>
      <c r="E394" s="73" t="s">
        <v>488</v>
      </c>
      <c r="F394" s="50">
        <v>0</v>
      </c>
      <c r="G394" s="50">
        <f t="shared" si="13"/>
        <v>-1200</v>
      </c>
      <c r="H394" s="6" t="s">
        <v>147</v>
      </c>
      <c r="I394" s="6" t="s">
        <v>165</v>
      </c>
    </row>
    <row r="395" spans="1:9" ht="15.75" x14ac:dyDescent="0.25">
      <c r="A395" s="5">
        <v>44906</v>
      </c>
      <c r="B395" t="s">
        <v>733</v>
      </c>
      <c r="C395" s="71">
        <v>1.94</v>
      </c>
      <c r="D395" s="71" t="s">
        <v>569</v>
      </c>
      <c r="E395" s="76" t="s">
        <v>488</v>
      </c>
      <c r="F395" s="50">
        <f t="shared" si="12"/>
        <v>2328</v>
      </c>
      <c r="G395" s="50">
        <f t="shared" si="13"/>
        <v>1128</v>
      </c>
      <c r="H395" s="6" t="s">
        <v>140</v>
      </c>
      <c r="I395" s="6" t="s">
        <v>165</v>
      </c>
    </row>
    <row r="396" spans="1:9" ht="15.75" x14ac:dyDescent="0.25">
      <c r="A396" s="5">
        <v>44912</v>
      </c>
      <c r="B396" t="s">
        <v>738</v>
      </c>
      <c r="C396" s="71">
        <v>1.82</v>
      </c>
      <c r="D396" s="71" t="s">
        <v>569</v>
      </c>
      <c r="E396" s="76" t="s">
        <v>488</v>
      </c>
      <c r="F396" s="50">
        <f t="shared" si="12"/>
        <v>2184</v>
      </c>
      <c r="G396" s="50">
        <f t="shared" si="13"/>
        <v>984</v>
      </c>
      <c r="H396" s="6" t="s">
        <v>157</v>
      </c>
      <c r="I396" s="6" t="s">
        <v>34</v>
      </c>
    </row>
    <row r="397" spans="1:9" ht="15.75" x14ac:dyDescent="0.25">
      <c r="A397" s="5">
        <v>44921</v>
      </c>
      <c r="B397" t="s">
        <v>749</v>
      </c>
      <c r="C397" s="71">
        <v>1.83</v>
      </c>
      <c r="D397" s="71" t="s">
        <v>569</v>
      </c>
      <c r="E397" s="76" t="s">
        <v>488</v>
      </c>
      <c r="F397" s="50">
        <f t="shared" si="12"/>
        <v>2196</v>
      </c>
      <c r="G397" s="50">
        <f t="shared" si="13"/>
        <v>996</v>
      </c>
      <c r="H397" s="6" t="s">
        <v>142</v>
      </c>
      <c r="I397" s="6" t="s">
        <v>165</v>
      </c>
    </row>
    <row r="398" spans="1:9" ht="15.75" x14ac:dyDescent="0.25">
      <c r="A398" s="5">
        <v>44921</v>
      </c>
      <c r="B398" t="s">
        <v>750</v>
      </c>
      <c r="C398" s="71">
        <v>1.88</v>
      </c>
      <c r="D398" s="71" t="s">
        <v>569</v>
      </c>
      <c r="E398" s="76" t="s">
        <v>488</v>
      </c>
      <c r="F398" s="50">
        <f t="shared" si="12"/>
        <v>2256</v>
      </c>
      <c r="G398" s="50">
        <f t="shared" si="13"/>
        <v>1056</v>
      </c>
      <c r="H398" s="6" t="s">
        <v>139</v>
      </c>
      <c r="I398" s="6" t="s">
        <v>165</v>
      </c>
    </row>
    <row r="399" spans="1:9" ht="15.75" x14ac:dyDescent="0.25">
      <c r="A399" s="5">
        <v>44924</v>
      </c>
      <c r="B399" t="s">
        <v>753</v>
      </c>
      <c r="C399" s="71">
        <v>1.7</v>
      </c>
      <c r="D399" s="71" t="s">
        <v>569</v>
      </c>
      <c r="E399" s="73" t="s">
        <v>488</v>
      </c>
      <c r="F399" s="50">
        <v>0</v>
      </c>
      <c r="G399" s="50">
        <f t="shared" si="13"/>
        <v>-1200</v>
      </c>
      <c r="H399" s="6" t="s">
        <v>761</v>
      </c>
      <c r="I399" s="6" t="s">
        <v>34</v>
      </c>
    </row>
    <row r="400" spans="1:9" ht="15.75" x14ac:dyDescent="0.25">
      <c r="A400" s="5">
        <v>44924</v>
      </c>
      <c r="B400" t="s">
        <v>755</v>
      </c>
      <c r="C400" s="71">
        <v>1.72</v>
      </c>
      <c r="D400" s="71" t="s">
        <v>569</v>
      </c>
      <c r="E400" s="73" t="s">
        <v>488</v>
      </c>
      <c r="F400" s="50">
        <v>0</v>
      </c>
      <c r="G400" s="50">
        <f t="shared" si="13"/>
        <v>-1200</v>
      </c>
      <c r="H400" s="6" t="s">
        <v>154</v>
      </c>
      <c r="I400" s="6" t="s">
        <v>34</v>
      </c>
    </row>
    <row r="401" spans="1:12" ht="15.75" x14ac:dyDescent="0.25">
      <c r="A401" s="5">
        <v>44924</v>
      </c>
      <c r="B401" t="s">
        <v>756</v>
      </c>
      <c r="C401" s="71">
        <v>1.73</v>
      </c>
      <c r="D401" s="71" t="s">
        <v>569</v>
      </c>
      <c r="E401" s="76" t="s">
        <v>488</v>
      </c>
      <c r="F401" s="50">
        <f t="shared" si="12"/>
        <v>2076</v>
      </c>
      <c r="G401" s="50">
        <f t="shared" si="13"/>
        <v>876</v>
      </c>
      <c r="H401" s="6" t="s">
        <v>151</v>
      </c>
      <c r="I401" s="6" t="s">
        <v>34</v>
      </c>
    </row>
    <row r="402" spans="1:12" ht="15.75" x14ac:dyDescent="0.25">
      <c r="A402" s="5">
        <v>44925</v>
      </c>
      <c r="B402" t="s">
        <v>758</v>
      </c>
      <c r="C402" s="71">
        <v>1.64</v>
      </c>
      <c r="D402" s="71" t="s">
        <v>569</v>
      </c>
      <c r="E402" s="76" t="s">
        <v>488</v>
      </c>
      <c r="F402" s="50">
        <f t="shared" si="12"/>
        <v>1967.9999999999998</v>
      </c>
      <c r="G402" s="50">
        <f t="shared" si="13"/>
        <v>767.99999999999977</v>
      </c>
      <c r="H402" s="6" t="s">
        <v>148</v>
      </c>
      <c r="I402" s="6" t="s">
        <v>34</v>
      </c>
    </row>
    <row r="404" spans="1:12" ht="15.75" thickBot="1" x14ac:dyDescent="0.3"/>
    <row r="405" spans="1:12" ht="19.5" thickTop="1" thickBot="1" x14ac:dyDescent="0.3">
      <c r="I405" s="56" t="s">
        <v>573</v>
      </c>
      <c r="J405" s="57"/>
      <c r="K405" s="58"/>
      <c r="L405" s="6"/>
    </row>
    <row r="406" spans="1:12" ht="16.5" thickTop="1" thickBot="1" x14ac:dyDescent="0.3">
      <c r="I406" s="59" t="s">
        <v>574</v>
      </c>
      <c r="J406" s="59" t="s">
        <v>10</v>
      </c>
      <c r="K406" s="60" t="s">
        <v>575</v>
      </c>
      <c r="L406" s="61" t="s">
        <v>576</v>
      </c>
    </row>
    <row r="407" spans="1:12" ht="16.5" thickTop="1" thickBot="1" x14ac:dyDescent="0.3">
      <c r="B407" s="6" t="s">
        <v>166</v>
      </c>
      <c r="C407" s="6"/>
      <c r="D407" s="15">
        <f>COUNT(C2:C402)</f>
        <v>401</v>
      </c>
      <c r="I407" s="62">
        <f>COUNTIF($I$2:$I$402,J407)</f>
        <v>0</v>
      </c>
      <c r="J407" s="12"/>
      <c r="K407" s="64"/>
      <c r="L407" s="61">
        <f>K407/D$415*100</f>
        <v>0</v>
      </c>
    </row>
    <row r="408" spans="1:12" ht="16.5" thickTop="1" thickBot="1" x14ac:dyDescent="0.3">
      <c r="B408" s="6" t="s">
        <v>167</v>
      </c>
      <c r="C408" s="6"/>
      <c r="D408" s="16">
        <f>COUNTIF(G2:G402,"&lt;0")</f>
        <v>133</v>
      </c>
      <c r="I408" s="62">
        <f t="shared" ref="I408:I436" si="14">COUNTIF($I$2:$I$402,J408)</f>
        <v>0</v>
      </c>
      <c r="J408" s="6"/>
      <c r="K408" s="64">
        <f>SUMIF($I$2:$I$402,J408,$G$2:$G$402)</f>
        <v>0</v>
      </c>
      <c r="L408" s="61">
        <f t="shared" ref="L408:L436" si="15">K408/D$415*100</f>
        <v>0</v>
      </c>
    </row>
    <row r="409" spans="1:12" ht="16.5" thickTop="1" thickBot="1" x14ac:dyDescent="0.3">
      <c r="B409" s="6" t="s">
        <v>168</v>
      </c>
      <c r="C409" s="6"/>
      <c r="D409" s="17">
        <f>D407-D408</f>
        <v>268</v>
      </c>
      <c r="I409" s="62">
        <f t="shared" si="14"/>
        <v>0</v>
      </c>
      <c r="J409" s="6" t="s">
        <v>570</v>
      </c>
      <c r="K409" s="64">
        <f t="shared" ref="K409:K436" si="16">SUMIF($I$2:$I$402,J409,$G$2:$G$402)</f>
        <v>0</v>
      </c>
      <c r="L409" s="61">
        <f t="shared" si="15"/>
        <v>0</v>
      </c>
    </row>
    <row r="410" spans="1:12" ht="16.5" thickTop="1" thickBot="1" x14ac:dyDescent="0.3">
      <c r="B410" s="6" t="s">
        <v>169</v>
      </c>
      <c r="C410" s="6"/>
      <c r="D410" s="6">
        <f>D409/D407*100</f>
        <v>66.832917705735667</v>
      </c>
      <c r="I410" s="62">
        <f t="shared" si="14"/>
        <v>16</v>
      </c>
      <c r="J410" s="6" t="s">
        <v>46</v>
      </c>
      <c r="K410" s="64">
        <f t="shared" si="16"/>
        <v>-2388</v>
      </c>
      <c r="L410" s="61">
        <f t="shared" si="15"/>
        <v>-2.3879999999999999</v>
      </c>
    </row>
    <row r="411" spans="1:12" ht="16.5" thickTop="1" thickBot="1" x14ac:dyDescent="0.3">
      <c r="B411" s="6" t="s">
        <v>170</v>
      </c>
      <c r="C411" s="6"/>
      <c r="D411" s="6">
        <f>1/D412*100</f>
        <v>59.573330164012326</v>
      </c>
      <c r="I411" s="62">
        <f t="shared" si="14"/>
        <v>22</v>
      </c>
      <c r="J411" s="61" t="s">
        <v>94</v>
      </c>
      <c r="K411" s="64">
        <f t="shared" si="16"/>
        <v>-2280</v>
      </c>
      <c r="L411" s="61">
        <f t="shared" si="15"/>
        <v>-2.2800000000000002</v>
      </c>
    </row>
    <row r="412" spans="1:12" ht="16.5" thickTop="1" thickBot="1" x14ac:dyDescent="0.3">
      <c r="B412" s="6" t="s">
        <v>171</v>
      </c>
      <c r="C412" s="6"/>
      <c r="D412" s="6">
        <f>SUM(C2:C402)/D407</f>
        <v>1.6786034912718213</v>
      </c>
      <c r="I412" s="62">
        <f t="shared" si="14"/>
        <v>36</v>
      </c>
      <c r="J412" s="63" t="s">
        <v>37</v>
      </c>
      <c r="K412" s="64">
        <f t="shared" si="16"/>
        <v>6407.9999999999982</v>
      </c>
      <c r="L412" s="61">
        <f t="shared" si="15"/>
        <v>6.4079999999999986</v>
      </c>
    </row>
    <row r="413" spans="1:12" ht="16.5" thickTop="1" thickBot="1" x14ac:dyDescent="0.3">
      <c r="B413" s="6" t="s">
        <v>172</v>
      </c>
      <c r="C413" s="6"/>
      <c r="D413" s="17">
        <f>D410-D411</f>
        <v>7.2595875417233415</v>
      </c>
      <c r="I413" s="62">
        <f t="shared" si="14"/>
        <v>59</v>
      </c>
      <c r="J413" s="65" t="s">
        <v>34</v>
      </c>
      <c r="K413" s="64">
        <f t="shared" si="16"/>
        <v>12900</v>
      </c>
      <c r="L413" s="61">
        <f t="shared" si="15"/>
        <v>12.9</v>
      </c>
    </row>
    <row r="414" spans="1:12" ht="16.5" thickTop="1" thickBot="1" x14ac:dyDescent="0.3">
      <c r="B414" s="6" t="s">
        <v>173</v>
      </c>
      <c r="C414" s="6"/>
      <c r="D414" s="17">
        <f>D413/1</f>
        <v>7.2595875417233415</v>
      </c>
      <c r="I414" s="62">
        <f t="shared" si="14"/>
        <v>0</v>
      </c>
      <c r="J414" s="67" t="s">
        <v>31</v>
      </c>
      <c r="K414" s="64">
        <f t="shared" si="16"/>
        <v>0</v>
      </c>
      <c r="L414" s="61">
        <f t="shared" si="15"/>
        <v>0</v>
      </c>
    </row>
    <row r="415" spans="1:12" ht="20.25" thickTop="1" thickBot="1" x14ac:dyDescent="0.35">
      <c r="B415" s="38" t="s">
        <v>485</v>
      </c>
      <c r="C415" s="6"/>
      <c r="D415" s="39">
        <v>100000</v>
      </c>
      <c r="I415" s="62">
        <f t="shared" si="14"/>
        <v>25</v>
      </c>
      <c r="J415" s="65" t="s">
        <v>165</v>
      </c>
      <c r="K415" s="64">
        <f t="shared" si="16"/>
        <v>8100</v>
      </c>
      <c r="L415" s="61">
        <f t="shared" si="15"/>
        <v>8.1</v>
      </c>
    </row>
    <row r="416" spans="1:12" ht="20.25" thickTop="1" thickBot="1" x14ac:dyDescent="0.35">
      <c r="B416" s="6" t="s">
        <v>486</v>
      </c>
      <c r="C416" s="6"/>
      <c r="D416" s="18">
        <v>100000</v>
      </c>
      <c r="I416" s="62">
        <f t="shared" si="14"/>
        <v>14</v>
      </c>
      <c r="J416" s="11" t="s">
        <v>35</v>
      </c>
      <c r="K416" s="64">
        <f t="shared" si="16"/>
        <v>3828</v>
      </c>
      <c r="L416" s="61">
        <f t="shared" si="15"/>
        <v>3.8280000000000003</v>
      </c>
    </row>
    <row r="417" spans="2:12" ht="16.5" thickTop="1" thickBot="1" x14ac:dyDescent="0.3">
      <c r="B417" s="6" t="s">
        <v>175</v>
      </c>
      <c r="C417" s="6"/>
      <c r="D417" s="19">
        <f>D416/100</f>
        <v>1000</v>
      </c>
      <c r="I417" s="62">
        <f t="shared" si="14"/>
        <v>1</v>
      </c>
      <c r="J417" s="6" t="s">
        <v>83</v>
      </c>
      <c r="K417" s="64">
        <f t="shared" si="16"/>
        <v>1068</v>
      </c>
      <c r="L417" s="61">
        <f t="shared" si="15"/>
        <v>1.0680000000000001</v>
      </c>
    </row>
    <row r="418" spans="2:12" ht="16.5" thickTop="1" thickBot="1" x14ac:dyDescent="0.3">
      <c r="B418" s="40" t="s">
        <v>764</v>
      </c>
      <c r="C418" s="6"/>
      <c r="D418" s="41">
        <f>D417*1.2</f>
        <v>1200</v>
      </c>
      <c r="I418" s="62">
        <f t="shared" si="14"/>
        <v>17</v>
      </c>
      <c r="J418" s="6" t="s">
        <v>15</v>
      </c>
      <c r="K418" s="64">
        <f t="shared" si="16"/>
        <v>-3048</v>
      </c>
      <c r="L418" s="61">
        <f t="shared" si="15"/>
        <v>-3.048</v>
      </c>
    </row>
    <row r="419" spans="2:12" ht="16.5" thickTop="1" thickBot="1" x14ac:dyDescent="0.3">
      <c r="B419" s="6" t="s">
        <v>176</v>
      </c>
      <c r="C419" s="6"/>
      <c r="D419" s="13">
        <f>SUM(G2:G402)</f>
        <v>38844</v>
      </c>
      <c r="I419" s="62">
        <f t="shared" si="14"/>
        <v>17</v>
      </c>
      <c r="J419" s="6" t="s">
        <v>56</v>
      </c>
      <c r="K419" s="64">
        <f t="shared" si="16"/>
        <v>4032</v>
      </c>
      <c r="L419" s="61">
        <f t="shared" si="15"/>
        <v>4.032</v>
      </c>
    </row>
    <row r="420" spans="2:12" ht="16.5" thickTop="1" thickBot="1" x14ac:dyDescent="0.3">
      <c r="B420" s="42" t="s">
        <v>177</v>
      </c>
      <c r="C420" s="6"/>
      <c r="D420" s="12">
        <f>D419/D415*100</f>
        <v>38.844000000000001</v>
      </c>
      <c r="I420" s="62">
        <f t="shared" si="14"/>
        <v>13</v>
      </c>
      <c r="J420" s="66" t="s">
        <v>72</v>
      </c>
      <c r="K420" s="64">
        <f t="shared" si="16"/>
        <v>1248</v>
      </c>
      <c r="L420" s="61">
        <f t="shared" si="15"/>
        <v>1.248</v>
      </c>
    </row>
    <row r="421" spans="2:12" ht="16.5" thickTop="1" thickBot="1" x14ac:dyDescent="0.3">
      <c r="I421" s="62">
        <f t="shared" si="14"/>
        <v>5</v>
      </c>
      <c r="J421" s="6" t="s">
        <v>536</v>
      </c>
      <c r="K421" s="64">
        <f t="shared" si="16"/>
        <v>48</v>
      </c>
      <c r="L421" s="61">
        <f t="shared" si="15"/>
        <v>4.8000000000000001E-2</v>
      </c>
    </row>
    <row r="422" spans="2:12" ht="16.5" thickTop="1" thickBot="1" x14ac:dyDescent="0.3">
      <c r="I422" s="62">
        <f t="shared" si="14"/>
        <v>2</v>
      </c>
      <c r="J422" s="12" t="s">
        <v>124</v>
      </c>
      <c r="K422" s="64">
        <f t="shared" si="16"/>
        <v>720</v>
      </c>
      <c r="L422" s="61">
        <f t="shared" si="15"/>
        <v>0.72</v>
      </c>
    </row>
    <row r="423" spans="2:12" ht="16.5" thickTop="1" thickBot="1" x14ac:dyDescent="0.3">
      <c r="I423" s="62">
        <f t="shared" si="14"/>
        <v>0</v>
      </c>
      <c r="J423" s="6" t="s">
        <v>572</v>
      </c>
      <c r="K423" s="64">
        <f t="shared" si="16"/>
        <v>0</v>
      </c>
      <c r="L423" s="61">
        <f t="shared" si="15"/>
        <v>0</v>
      </c>
    </row>
    <row r="424" spans="2:12" ht="16.5" thickTop="1" thickBot="1" x14ac:dyDescent="0.3">
      <c r="I424" s="62">
        <f t="shared" si="14"/>
        <v>23</v>
      </c>
      <c r="J424" s="67" t="s">
        <v>49</v>
      </c>
      <c r="K424" s="64">
        <f t="shared" si="16"/>
        <v>-4980</v>
      </c>
      <c r="L424" s="61">
        <f t="shared" si="15"/>
        <v>-4.9799999999999995</v>
      </c>
    </row>
    <row r="425" spans="2:12" ht="16.5" thickTop="1" thickBot="1" x14ac:dyDescent="0.3">
      <c r="I425" s="62">
        <f t="shared" si="14"/>
        <v>19</v>
      </c>
      <c r="J425" s="6" t="s">
        <v>13</v>
      </c>
      <c r="K425" s="64">
        <f t="shared" si="16"/>
        <v>3708</v>
      </c>
      <c r="L425" s="61">
        <f t="shared" si="15"/>
        <v>3.7080000000000002</v>
      </c>
    </row>
    <row r="426" spans="2:12" ht="16.5" thickTop="1" thickBot="1" x14ac:dyDescent="0.3">
      <c r="I426" s="62">
        <f t="shared" si="14"/>
        <v>76</v>
      </c>
      <c r="J426" s="6" t="s">
        <v>14</v>
      </c>
      <c r="K426" s="64">
        <f t="shared" si="16"/>
        <v>6240</v>
      </c>
      <c r="L426" s="61">
        <f t="shared" si="15"/>
        <v>6.2399999999999993</v>
      </c>
    </row>
    <row r="427" spans="2:12" ht="16.5" thickTop="1" thickBot="1" x14ac:dyDescent="0.3">
      <c r="I427" s="62">
        <f t="shared" si="14"/>
        <v>6</v>
      </c>
      <c r="J427" s="12" t="s">
        <v>41</v>
      </c>
      <c r="K427" s="64">
        <f t="shared" si="16"/>
        <v>-3756</v>
      </c>
      <c r="L427" s="61">
        <f t="shared" si="15"/>
        <v>-3.7560000000000002</v>
      </c>
    </row>
    <row r="428" spans="2:12" ht="16.5" thickTop="1" thickBot="1" x14ac:dyDescent="0.3">
      <c r="I428" s="62">
        <f t="shared" si="14"/>
        <v>1</v>
      </c>
      <c r="J428" s="6" t="s">
        <v>511</v>
      </c>
      <c r="K428" s="64">
        <f t="shared" si="16"/>
        <v>1356</v>
      </c>
      <c r="L428" s="61">
        <f t="shared" si="15"/>
        <v>1.3559999999999999</v>
      </c>
    </row>
    <row r="429" spans="2:12" ht="16.5" thickTop="1" thickBot="1" x14ac:dyDescent="0.3">
      <c r="I429" s="62">
        <f t="shared" si="14"/>
        <v>2</v>
      </c>
      <c r="J429" s="65" t="s">
        <v>88</v>
      </c>
      <c r="K429" s="64">
        <f t="shared" si="16"/>
        <v>-1200</v>
      </c>
      <c r="L429" s="61">
        <f t="shared" si="15"/>
        <v>-1.2</v>
      </c>
    </row>
    <row r="430" spans="2:12" ht="16.5" thickTop="1" thickBot="1" x14ac:dyDescent="0.3">
      <c r="I430" s="62">
        <f t="shared" si="14"/>
        <v>1</v>
      </c>
      <c r="J430" s="6" t="s">
        <v>558</v>
      </c>
      <c r="K430" s="64">
        <f t="shared" si="16"/>
        <v>1211.9999999999995</v>
      </c>
      <c r="L430" s="61">
        <f t="shared" si="15"/>
        <v>1.2119999999999995</v>
      </c>
    </row>
    <row r="431" spans="2:12" ht="16.5" thickTop="1" thickBot="1" x14ac:dyDescent="0.3">
      <c r="I431" s="62">
        <f t="shared" si="14"/>
        <v>1</v>
      </c>
      <c r="J431" s="6" t="s">
        <v>528</v>
      </c>
      <c r="K431" s="64">
        <f t="shared" si="16"/>
        <v>1056</v>
      </c>
      <c r="L431" s="61">
        <f t="shared" si="15"/>
        <v>1.056</v>
      </c>
    </row>
    <row r="432" spans="2:12" ht="16.5" thickTop="1" thickBot="1" x14ac:dyDescent="0.3">
      <c r="I432" s="62">
        <f t="shared" si="14"/>
        <v>13</v>
      </c>
      <c r="J432" s="6" t="s">
        <v>18</v>
      </c>
      <c r="K432" s="64">
        <f t="shared" si="16"/>
        <v>683.99999999999977</v>
      </c>
      <c r="L432" s="61">
        <f t="shared" si="15"/>
        <v>0.68399999999999983</v>
      </c>
    </row>
    <row r="433" spans="2:12" ht="16.5" thickTop="1" thickBot="1" x14ac:dyDescent="0.3">
      <c r="I433" s="62">
        <f t="shared" si="14"/>
        <v>1</v>
      </c>
      <c r="J433" s="6" t="s">
        <v>25</v>
      </c>
      <c r="K433" s="64">
        <f t="shared" si="16"/>
        <v>1416</v>
      </c>
      <c r="L433" s="61">
        <f t="shared" si="15"/>
        <v>1.4160000000000001</v>
      </c>
    </row>
    <row r="434" spans="2:12" ht="16.5" thickTop="1" thickBot="1" x14ac:dyDescent="0.3">
      <c r="I434" s="62">
        <f t="shared" si="14"/>
        <v>9</v>
      </c>
      <c r="J434" s="12" t="s">
        <v>121</v>
      </c>
      <c r="K434" s="64">
        <f t="shared" si="16"/>
        <v>-2724</v>
      </c>
      <c r="L434" s="61">
        <f t="shared" si="15"/>
        <v>-2.7240000000000002</v>
      </c>
    </row>
    <row r="435" spans="2:12" ht="16.5" thickTop="1" thickBot="1" x14ac:dyDescent="0.3">
      <c r="I435" s="62">
        <f t="shared" si="14"/>
        <v>2</v>
      </c>
      <c r="J435" s="12" t="s">
        <v>399</v>
      </c>
      <c r="K435" s="64">
        <f t="shared" si="16"/>
        <v>864.00000000000023</v>
      </c>
      <c r="L435" s="61">
        <f t="shared" si="15"/>
        <v>0.86400000000000021</v>
      </c>
    </row>
    <row r="436" spans="2:12" ht="16.5" thickTop="1" thickBot="1" x14ac:dyDescent="0.3">
      <c r="I436" s="62">
        <f t="shared" si="14"/>
        <v>0</v>
      </c>
      <c r="J436" s="6"/>
      <c r="K436" s="64">
        <f t="shared" si="16"/>
        <v>0</v>
      </c>
      <c r="L436" s="61">
        <f t="shared" si="15"/>
        <v>0</v>
      </c>
    </row>
    <row r="437" spans="2:12" ht="15.75" thickTop="1" x14ac:dyDescent="0.25">
      <c r="I437" s="6">
        <f>SUM(I407:I436)</f>
        <v>381</v>
      </c>
      <c r="J437" s="6"/>
      <c r="K437" s="6"/>
      <c r="L437" s="6">
        <f>SUM(L407:L436)</f>
        <v>34.511999999999979</v>
      </c>
    </row>
    <row r="441" spans="2:12" ht="15.75" thickBot="1" x14ac:dyDescent="0.3">
      <c r="I441" t="s">
        <v>820</v>
      </c>
    </row>
    <row r="442" spans="2:12" ht="19.5" thickTop="1" thickBot="1" x14ac:dyDescent="0.3">
      <c r="B442" s="6"/>
      <c r="C442" s="6"/>
      <c r="D442" s="15"/>
      <c r="I442" s="56" t="s">
        <v>573</v>
      </c>
      <c r="J442" s="57"/>
      <c r="K442" s="58"/>
      <c r="L442" s="6"/>
    </row>
    <row r="443" spans="2:12" ht="16.5" thickTop="1" thickBot="1" x14ac:dyDescent="0.3">
      <c r="B443" s="6"/>
      <c r="C443" s="6"/>
      <c r="D443" s="16"/>
      <c r="I443" s="59" t="s">
        <v>574</v>
      </c>
      <c r="J443" s="59" t="s">
        <v>10</v>
      </c>
      <c r="K443" s="60" t="s">
        <v>575</v>
      </c>
      <c r="L443" s="61" t="s">
        <v>576</v>
      </c>
    </row>
    <row r="444" spans="2:12" ht="16.5" thickTop="1" thickBot="1" x14ac:dyDescent="0.3">
      <c r="B444" s="6"/>
      <c r="C444" s="6"/>
      <c r="D444" s="17"/>
      <c r="I444" s="62">
        <f>COUNTIFS(I$2:I$402,J444,C$2:C$402,"&gt;=1,40")</f>
        <v>0</v>
      </c>
      <c r="J444" s="12"/>
      <c r="K444" s="64">
        <f>SUMIFS(G$2:G$402,I$2:I$402,J444,C$2:C$402,"&gt;=1,40")</f>
        <v>0</v>
      </c>
      <c r="L444" s="61">
        <f>K444/D$415*100</f>
        <v>0</v>
      </c>
    </row>
    <row r="445" spans="2:12" ht="16.5" thickTop="1" thickBot="1" x14ac:dyDescent="0.3">
      <c r="B445" s="6"/>
      <c r="C445" s="6"/>
      <c r="D445" s="6"/>
      <c r="I445" s="62">
        <f t="shared" ref="I445:I473" si="17">COUNTIFS(I$2:I$402,J445,C$2:C$402,"&gt;=1,40")</f>
        <v>0</v>
      </c>
      <c r="J445" s="65"/>
      <c r="K445" s="64">
        <f t="shared" ref="K445:K473" si="18">SUMIFS(G$2:G$402,I$2:I$402,J445,C$2:C$402,"&gt;=1,40")</f>
        <v>0</v>
      </c>
      <c r="L445" s="61">
        <f t="shared" ref="L445:L473" si="19">K445/D$415*100</f>
        <v>0</v>
      </c>
    </row>
    <row r="446" spans="2:12" ht="16.5" thickTop="1" thickBot="1" x14ac:dyDescent="0.3">
      <c r="B446" s="6"/>
      <c r="C446" s="6"/>
      <c r="D446" s="6"/>
      <c r="I446" s="62">
        <f t="shared" si="17"/>
        <v>0</v>
      </c>
      <c r="J446" s="6" t="s">
        <v>570</v>
      </c>
      <c r="K446" s="64">
        <f t="shared" si="18"/>
        <v>0</v>
      </c>
      <c r="L446" s="61">
        <f t="shared" si="19"/>
        <v>0</v>
      </c>
    </row>
    <row r="447" spans="2:12" ht="16.5" thickTop="1" thickBot="1" x14ac:dyDescent="0.3">
      <c r="B447" s="6"/>
      <c r="C447" s="6"/>
      <c r="D447" s="6"/>
      <c r="I447" s="62">
        <f t="shared" si="17"/>
        <v>0</v>
      </c>
      <c r="J447" s="6" t="s">
        <v>825</v>
      </c>
      <c r="K447" s="64">
        <f t="shared" si="18"/>
        <v>0</v>
      </c>
      <c r="L447" s="61">
        <f t="shared" si="19"/>
        <v>0</v>
      </c>
    </row>
    <row r="448" spans="2:12" ht="16.5" thickTop="1" thickBot="1" x14ac:dyDescent="0.3">
      <c r="B448" s="6"/>
      <c r="C448" s="6"/>
      <c r="D448" s="17"/>
      <c r="I448" s="62">
        <f t="shared" si="17"/>
        <v>0</v>
      </c>
      <c r="J448" s="61" t="s">
        <v>826</v>
      </c>
      <c r="K448" s="64">
        <f t="shared" si="18"/>
        <v>0</v>
      </c>
      <c r="L448" s="61">
        <f t="shared" si="19"/>
        <v>0</v>
      </c>
    </row>
    <row r="449" spans="2:12" ht="16.5" thickTop="1" thickBot="1" x14ac:dyDescent="0.3">
      <c r="B449" s="6"/>
      <c r="C449" s="6"/>
      <c r="D449" s="17"/>
      <c r="I449" s="62">
        <f t="shared" si="17"/>
        <v>30</v>
      </c>
      <c r="J449" s="63" t="s">
        <v>37</v>
      </c>
      <c r="K449" s="64">
        <f t="shared" si="18"/>
        <v>5531.9999999999982</v>
      </c>
      <c r="L449" s="61">
        <f t="shared" si="19"/>
        <v>5.5319999999999983</v>
      </c>
    </row>
    <row r="450" spans="2:12" ht="16.5" thickTop="1" thickBot="1" x14ac:dyDescent="0.3">
      <c r="I450" s="62">
        <f t="shared" si="17"/>
        <v>44</v>
      </c>
      <c r="J450" s="65" t="s">
        <v>34</v>
      </c>
      <c r="K450" s="64">
        <f t="shared" si="18"/>
        <v>15480</v>
      </c>
      <c r="L450" s="61">
        <f t="shared" si="19"/>
        <v>15.479999999999999</v>
      </c>
    </row>
    <row r="451" spans="2:12" ht="16.5" thickTop="1" thickBot="1" x14ac:dyDescent="0.3">
      <c r="I451" s="62">
        <f t="shared" si="17"/>
        <v>0</v>
      </c>
      <c r="J451" s="67" t="s">
        <v>31</v>
      </c>
      <c r="K451" s="64">
        <f t="shared" si="18"/>
        <v>0</v>
      </c>
      <c r="L451" s="61">
        <f t="shared" si="19"/>
        <v>0</v>
      </c>
    </row>
    <row r="452" spans="2:12" ht="16.5" thickTop="1" thickBot="1" x14ac:dyDescent="0.3">
      <c r="I452" s="62">
        <f t="shared" si="17"/>
        <v>21</v>
      </c>
      <c r="J452" s="65" t="s">
        <v>165</v>
      </c>
      <c r="K452" s="64">
        <f t="shared" si="18"/>
        <v>9636</v>
      </c>
      <c r="L452" s="61">
        <f t="shared" si="19"/>
        <v>9.6359999999999992</v>
      </c>
    </row>
    <row r="453" spans="2:12" ht="16.5" thickTop="1" thickBot="1" x14ac:dyDescent="0.3">
      <c r="I453" s="62">
        <f t="shared" si="17"/>
        <v>14</v>
      </c>
      <c r="J453" s="11" t="s">
        <v>35</v>
      </c>
      <c r="K453" s="64">
        <f t="shared" si="18"/>
        <v>3828</v>
      </c>
      <c r="L453" s="61">
        <f t="shared" si="19"/>
        <v>3.8280000000000003</v>
      </c>
    </row>
    <row r="454" spans="2:12" ht="16.5" thickTop="1" thickBot="1" x14ac:dyDescent="0.3">
      <c r="I454" s="62">
        <f t="shared" si="17"/>
        <v>1</v>
      </c>
      <c r="J454" s="6" t="s">
        <v>83</v>
      </c>
      <c r="K454" s="64">
        <f t="shared" si="18"/>
        <v>1068</v>
      </c>
      <c r="L454" s="61">
        <f t="shared" si="19"/>
        <v>1.0680000000000001</v>
      </c>
    </row>
    <row r="455" spans="2:12" ht="16.5" thickTop="1" thickBot="1" x14ac:dyDescent="0.3">
      <c r="I455" s="62">
        <f t="shared" si="17"/>
        <v>0</v>
      </c>
      <c r="J455" s="6" t="s">
        <v>824</v>
      </c>
      <c r="K455" s="64">
        <f t="shared" si="18"/>
        <v>0</v>
      </c>
      <c r="L455" s="61">
        <f t="shared" si="19"/>
        <v>0</v>
      </c>
    </row>
    <row r="456" spans="2:12" ht="16.5" thickTop="1" thickBot="1" x14ac:dyDescent="0.3">
      <c r="I456" s="62">
        <f t="shared" si="17"/>
        <v>0</v>
      </c>
      <c r="J456" s="6" t="s">
        <v>828</v>
      </c>
      <c r="K456" s="64">
        <f t="shared" si="18"/>
        <v>0</v>
      </c>
      <c r="L456" s="61">
        <f t="shared" si="19"/>
        <v>0</v>
      </c>
    </row>
    <row r="457" spans="2:12" ht="16.5" thickTop="1" thickBot="1" x14ac:dyDescent="0.3">
      <c r="I457" s="62">
        <f t="shared" si="17"/>
        <v>11</v>
      </c>
      <c r="J457" s="66" t="s">
        <v>72</v>
      </c>
      <c r="K457" s="64">
        <f t="shared" si="18"/>
        <v>3648</v>
      </c>
      <c r="L457" s="61">
        <f t="shared" si="19"/>
        <v>3.6479999999999997</v>
      </c>
    </row>
    <row r="458" spans="2:12" ht="16.5" thickTop="1" thickBot="1" x14ac:dyDescent="0.3">
      <c r="I458" s="62">
        <f t="shared" si="17"/>
        <v>0</v>
      </c>
      <c r="J458" s="6" t="s">
        <v>827</v>
      </c>
      <c r="K458" s="64">
        <f t="shared" si="18"/>
        <v>0</v>
      </c>
      <c r="L458" s="61">
        <f t="shared" si="19"/>
        <v>0</v>
      </c>
    </row>
    <row r="459" spans="2:12" ht="16.5" thickTop="1" thickBot="1" x14ac:dyDescent="0.3">
      <c r="I459" s="62">
        <f t="shared" si="17"/>
        <v>0</v>
      </c>
      <c r="J459" s="12" t="s">
        <v>124</v>
      </c>
      <c r="K459" s="64">
        <f t="shared" si="18"/>
        <v>0</v>
      </c>
      <c r="L459" s="61">
        <f t="shared" si="19"/>
        <v>0</v>
      </c>
    </row>
    <row r="460" spans="2:12" ht="16.5" thickTop="1" thickBot="1" x14ac:dyDescent="0.3">
      <c r="I460" s="62">
        <f t="shared" si="17"/>
        <v>0</v>
      </c>
      <c r="J460" s="6" t="s">
        <v>572</v>
      </c>
      <c r="K460" s="64">
        <f t="shared" si="18"/>
        <v>0</v>
      </c>
      <c r="L460" s="61">
        <f t="shared" si="19"/>
        <v>0</v>
      </c>
    </row>
    <row r="461" spans="2:12" ht="16.5" thickTop="1" thickBot="1" x14ac:dyDescent="0.3">
      <c r="I461" s="62">
        <f t="shared" si="17"/>
        <v>0</v>
      </c>
      <c r="J461" s="67" t="s">
        <v>821</v>
      </c>
      <c r="K461" s="64">
        <f t="shared" si="18"/>
        <v>0</v>
      </c>
      <c r="L461" s="61">
        <f t="shared" si="19"/>
        <v>0</v>
      </c>
    </row>
    <row r="462" spans="2:12" ht="16.5" thickTop="1" thickBot="1" x14ac:dyDescent="0.3">
      <c r="I462" s="62">
        <f t="shared" si="17"/>
        <v>11</v>
      </c>
      <c r="J462" s="6" t="s">
        <v>13</v>
      </c>
      <c r="K462" s="64">
        <f t="shared" si="18"/>
        <v>2040</v>
      </c>
      <c r="L462" s="61">
        <f t="shared" si="19"/>
        <v>2.04</v>
      </c>
    </row>
    <row r="463" spans="2:12" ht="16.5" thickTop="1" thickBot="1" x14ac:dyDescent="0.3">
      <c r="I463" s="62">
        <f t="shared" si="17"/>
        <v>58</v>
      </c>
      <c r="J463" s="6" t="s">
        <v>14</v>
      </c>
      <c r="K463" s="64">
        <f t="shared" si="18"/>
        <v>8592</v>
      </c>
      <c r="L463" s="61">
        <f t="shared" si="19"/>
        <v>8.5919999999999987</v>
      </c>
    </row>
    <row r="464" spans="2:12" ht="16.5" thickTop="1" thickBot="1" x14ac:dyDescent="0.3">
      <c r="I464" s="62">
        <f t="shared" si="17"/>
        <v>0</v>
      </c>
      <c r="J464" s="12" t="s">
        <v>816</v>
      </c>
      <c r="K464" s="64">
        <f t="shared" si="18"/>
        <v>0</v>
      </c>
      <c r="L464" s="61">
        <f t="shared" si="19"/>
        <v>0</v>
      </c>
    </row>
    <row r="465" spans="9:14" ht="16.5" thickTop="1" thickBot="1" x14ac:dyDescent="0.3">
      <c r="I465" s="62">
        <f t="shared" si="17"/>
        <v>1</v>
      </c>
      <c r="J465" s="6" t="s">
        <v>511</v>
      </c>
      <c r="K465" s="64">
        <f t="shared" si="18"/>
        <v>1356</v>
      </c>
      <c r="L465" s="61">
        <f t="shared" si="19"/>
        <v>1.3559999999999999</v>
      </c>
    </row>
    <row r="466" spans="9:14" ht="16.5" thickTop="1" thickBot="1" x14ac:dyDescent="0.3">
      <c r="I466" s="62">
        <f t="shared" si="17"/>
        <v>2</v>
      </c>
      <c r="J466" s="65" t="s">
        <v>88</v>
      </c>
      <c r="K466" s="64">
        <f t="shared" si="18"/>
        <v>-1200</v>
      </c>
      <c r="L466" s="61">
        <f t="shared" si="19"/>
        <v>-1.2</v>
      </c>
    </row>
    <row r="467" spans="9:14" ht="16.5" thickTop="1" thickBot="1" x14ac:dyDescent="0.3">
      <c r="I467" s="62">
        <f t="shared" si="17"/>
        <v>1</v>
      </c>
      <c r="J467" s="6" t="s">
        <v>558</v>
      </c>
      <c r="K467" s="64">
        <f t="shared" si="18"/>
        <v>1211.9999999999995</v>
      </c>
      <c r="L467" s="61">
        <f t="shared" si="19"/>
        <v>1.2119999999999995</v>
      </c>
    </row>
    <row r="468" spans="9:14" ht="16.5" thickTop="1" thickBot="1" x14ac:dyDescent="0.3">
      <c r="I468" s="62">
        <f t="shared" si="17"/>
        <v>1</v>
      </c>
      <c r="J468" s="6" t="s">
        <v>528</v>
      </c>
      <c r="K468" s="64">
        <f t="shared" si="18"/>
        <v>1056</v>
      </c>
      <c r="L468" s="61">
        <f t="shared" si="19"/>
        <v>1.056</v>
      </c>
    </row>
    <row r="469" spans="9:14" ht="16.5" thickTop="1" thickBot="1" x14ac:dyDescent="0.3">
      <c r="I469" s="62">
        <f t="shared" si="17"/>
        <v>8</v>
      </c>
      <c r="J469" s="6" t="s">
        <v>18</v>
      </c>
      <c r="K469" s="64">
        <f t="shared" si="18"/>
        <v>1788</v>
      </c>
      <c r="L469" s="61">
        <f t="shared" si="19"/>
        <v>1.788</v>
      </c>
    </row>
    <row r="470" spans="9:14" ht="16.5" thickTop="1" thickBot="1" x14ac:dyDescent="0.3">
      <c r="I470" s="62">
        <f t="shared" si="17"/>
        <v>0</v>
      </c>
      <c r="J470" s="6" t="s">
        <v>822</v>
      </c>
      <c r="K470" s="64">
        <f t="shared" si="18"/>
        <v>0</v>
      </c>
      <c r="L470" s="61">
        <f t="shared" si="19"/>
        <v>0</v>
      </c>
    </row>
    <row r="471" spans="9:14" ht="16.5" thickTop="1" thickBot="1" x14ac:dyDescent="0.3">
      <c r="I471" s="62">
        <f t="shared" si="17"/>
        <v>0</v>
      </c>
      <c r="J471" s="12" t="s">
        <v>823</v>
      </c>
      <c r="K471" s="64">
        <f t="shared" si="18"/>
        <v>0</v>
      </c>
      <c r="L471" s="61">
        <f t="shared" si="19"/>
        <v>0</v>
      </c>
    </row>
    <row r="472" spans="9:14" ht="16.5" thickTop="1" thickBot="1" x14ac:dyDescent="0.3">
      <c r="I472" s="62">
        <f t="shared" si="17"/>
        <v>0</v>
      </c>
      <c r="J472" s="12" t="s">
        <v>399</v>
      </c>
      <c r="K472" s="64">
        <f t="shared" si="18"/>
        <v>0</v>
      </c>
      <c r="L472" s="61">
        <f t="shared" si="19"/>
        <v>0</v>
      </c>
    </row>
    <row r="473" spans="9:14" ht="16.5" thickTop="1" thickBot="1" x14ac:dyDescent="0.3">
      <c r="I473" s="62">
        <f t="shared" si="17"/>
        <v>0</v>
      </c>
      <c r="J473" s="6"/>
      <c r="K473" s="64">
        <f t="shared" si="18"/>
        <v>0</v>
      </c>
      <c r="L473" s="61">
        <f t="shared" si="19"/>
        <v>0</v>
      </c>
    </row>
    <row r="474" spans="9:14" ht="15.75" thickTop="1" x14ac:dyDescent="0.25">
      <c r="I474" s="6">
        <f>SUM(I444:I473)</f>
        <v>203</v>
      </c>
      <c r="J474" s="6"/>
      <c r="K474" s="6"/>
      <c r="L474" s="6">
        <f>SUM(L444:L473)</f>
        <v>54.03599999999998</v>
      </c>
      <c r="N474" s="6"/>
    </row>
  </sheetData>
  <conditionalFormatting sqref="G2:G402">
    <cfRule type="cellIs" dxfId="241" priority="25" operator="lessThan">
      <formula>0</formula>
    </cfRule>
    <cfRule type="cellIs" dxfId="240" priority="26" operator="greaterThan">
      <formula>0</formula>
    </cfRule>
  </conditionalFormatting>
  <conditionalFormatting sqref="K407:K436">
    <cfRule type="cellIs" dxfId="239" priority="3" operator="greaterThan">
      <formula>0</formula>
    </cfRule>
    <cfRule type="cellIs" dxfId="238" priority="4" operator="lessThan">
      <formula>0</formula>
    </cfRule>
  </conditionalFormatting>
  <conditionalFormatting sqref="K444:K473">
    <cfRule type="cellIs" dxfId="237" priority="1" operator="greaterThan">
      <formula>0</formula>
    </cfRule>
    <cfRule type="cellIs" dxfId="236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G29" sqref="G29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44779</v>
      </c>
      <c r="B2" s="48" t="s">
        <v>19</v>
      </c>
      <c r="C2" s="71">
        <v>1.91</v>
      </c>
      <c r="D2" s="71" t="s">
        <v>569</v>
      </c>
      <c r="E2" s="73" t="s">
        <v>488</v>
      </c>
      <c r="F2" s="72">
        <v>0</v>
      </c>
      <c r="G2" s="72">
        <f t="shared" ref="G2:G15" si="0">F2-D$29</f>
        <v>-2800</v>
      </c>
      <c r="H2" s="48" t="s">
        <v>141</v>
      </c>
      <c r="I2" s="48" t="s">
        <v>14</v>
      </c>
    </row>
    <row r="3" spans="1:9" ht="15.75" x14ac:dyDescent="0.25">
      <c r="A3" s="47">
        <v>44779</v>
      </c>
      <c r="B3" s="48" t="s">
        <v>20</v>
      </c>
      <c r="C3" s="71">
        <v>1.99</v>
      </c>
      <c r="D3" s="71" t="s">
        <v>569</v>
      </c>
      <c r="E3" s="76" t="s">
        <v>488</v>
      </c>
      <c r="F3" s="72">
        <f>C3*D$29</f>
        <v>5572</v>
      </c>
      <c r="G3" s="72">
        <f t="shared" si="0"/>
        <v>2772</v>
      </c>
      <c r="H3" s="48" t="s">
        <v>142</v>
      </c>
      <c r="I3" s="48" t="s">
        <v>14</v>
      </c>
    </row>
    <row r="4" spans="1:9" ht="15.75" x14ac:dyDescent="0.25">
      <c r="A4" s="47">
        <v>44779</v>
      </c>
      <c r="B4" s="48" t="s">
        <v>21</v>
      </c>
      <c r="C4" s="71">
        <v>1.68</v>
      </c>
      <c r="D4" s="71" t="s">
        <v>569</v>
      </c>
      <c r="E4" s="76" t="s">
        <v>487</v>
      </c>
      <c r="F4" s="72">
        <f>C4*D$29</f>
        <v>4704</v>
      </c>
      <c r="G4" s="72">
        <f t="shared" si="0"/>
        <v>1904</v>
      </c>
      <c r="H4" s="48" t="s">
        <v>143</v>
      </c>
      <c r="I4" s="48" t="s">
        <v>14</v>
      </c>
    </row>
    <row r="5" spans="1:9" ht="15.75" x14ac:dyDescent="0.25">
      <c r="A5" s="47">
        <v>44786</v>
      </c>
      <c r="B5" s="48" t="s">
        <v>33</v>
      </c>
      <c r="C5" s="71">
        <v>1.92</v>
      </c>
      <c r="D5" s="71" t="s">
        <v>569</v>
      </c>
      <c r="E5" s="76" t="s">
        <v>488</v>
      </c>
      <c r="F5" s="72">
        <f>C5*D$29</f>
        <v>5376</v>
      </c>
      <c r="G5" s="72">
        <f t="shared" si="0"/>
        <v>2576</v>
      </c>
      <c r="H5" s="48" t="s">
        <v>148</v>
      </c>
      <c r="I5" s="48" t="s">
        <v>34</v>
      </c>
    </row>
    <row r="6" spans="1:9" ht="15.75" x14ac:dyDescent="0.25">
      <c r="A6" s="47">
        <v>44787</v>
      </c>
      <c r="B6" s="48" t="s">
        <v>762</v>
      </c>
      <c r="C6" s="71">
        <v>1.76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48" t="s">
        <v>141</v>
      </c>
      <c r="I6" s="48" t="s">
        <v>35</v>
      </c>
    </row>
    <row r="7" spans="1:9" ht="15.75" x14ac:dyDescent="0.25">
      <c r="A7" s="47">
        <v>44787</v>
      </c>
      <c r="B7" s="48" t="s">
        <v>36</v>
      </c>
      <c r="C7" s="71">
        <v>1.81</v>
      </c>
      <c r="D7" s="71" t="s">
        <v>569</v>
      </c>
      <c r="E7" s="76" t="s">
        <v>488</v>
      </c>
      <c r="F7" s="72">
        <f t="shared" ref="F7:F15" si="1">C7*D$29</f>
        <v>5068</v>
      </c>
      <c r="G7" s="72">
        <f t="shared" si="0"/>
        <v>2268</v>
      </c>
      <c r="H7" s="48" t="s">
        <v>142</v>
      </c>
      <c r="I7" s="48" t="s">
        <v>37</v>
      </c>
    </row>
    <row r="8" spans="1:9" ht="15.75" x14ac:dyDescent="0.25">
      <c r="A8" s="47">
        <v>44787</v>
      </c>
      <c r="B8" s="48" t="s">
        <v>38</v>
      </c>
      <c r="C8" s="71">
        <v>1.88</v>
      </c>
      <c r="D8" s="71" t="s">
        <v>569</v>
      </c>
      <c r="E8" s="76" t="s">
        <v>488</v>
      </c>
      <c r="F8" s="72">
        <f t="shared" si="1"/>
        <v>5264</v>
      </c>
      <c r="G8" s="72">
        <f t="shared" si="0"/>
        <v>2464</v>
      </c>
      <c r="H8" s="48" t="s">
        <v>149</v>
      </c>
      <c r="I8" s="48" t="s">
        <v>37</v>
      </c>
    </row>
    <row r="9" spans="1:9" ht="15.75" x14ac:dyDescent="0.25">
      <c r="A9" s="47">
        <v>44787</v>
      </c>
      <c r="B9" s="48" t="s">
        <v>42</v>
      </c>
      <c r="C9" s="71">
        <v>1.95</v>
      </c>
      <c r="D9" s="71" t="s">
        <v>569</v>
      </c>
      <c r="E9" s="76" t="s">
        <v>488</v>
      </c>
      <c r="F9" s="72">
        <f t="shared" si="1"/>
        <v>5460</v>
      </c>
      <c r="G9" s="72">
        <f t="shared" si="0"/>
        <v>2660</v>
      </c>
      <c r="H9" s="48" t="s">
        <v>149</v>
      </c>
      <c r="I9" s="48" t="s">
        <v>37</v>
      </c>
    </row>
    <row r="10" spans="1:9" ht="15.75" x14ac:dyDescent="0.25">
      <c r="A10" s="47">
        <v>44788</v>
      </c>
      <c r="B10" s="48" t="s">
        <v>28</v>
      </c>
      <c r="C10" s="71">
        <v>1.6</v>
      </c>
      <c r="D10" s="71" t="s">
        <v>569</v>
      </c>
      <c r="E10" s="76" t="s">
        <v>487</v>
      </c>
      <c r="F10" s="72">
        <f t="shared" si="1"/>
        <v>4480</v>
      </c>
      <c r="G10" s="72">
        <f t="shared" si="0"/>
        <v>1680</v>
      </c>
      <c r="H10" s="48" t="s">
        <v>147</v>
      </c>
      <c r="I10" s="48" t="s">
        <v>14</v>
      </c>
    </row>
    <row r="11" spans="1:9" ht="15.75" x14ac:dyDescent="0.25">
      <c r="A11" s="47">
        <v>44793</v>
      </c>
      <c r="B11" s="48" t="s">
        <v>54</v>
      </c>
      <c r="C11" s="71">
        <v>1.71</v>
      </c>
      <c r="D11" s="71" t="s">
        <v>569</v>
      </c>
      <c r="E11" s="76" t="s">
        <v>488</v>
      </c>
      <c r="F11" s="72">
        <f t="shared" si="1"/>
        <v>4788</v>
      </c>
      <c r="G11" s="72">
        <f t="shared" si="0"/>
        <v>1988</v>
      </c>
      <c r="H11" s="48" t="s">
        <v>148</v>
      </c>
      <c r="I11" s="48" t="s">
        <v>35</v>
      </c>
    </row>
    <row r="12" spans="1:9" ht="15.75" x14ac:dyDescent="0.25">
      <c r="A12" s="47">
        <v>44793</v>
      </c>
      <c r="B12" s="48" t="s">
        <v>58</v>
      </c>
      <c r="C12" s="71">
        <v>1.94</v>
      </c>
      <c r="D12" s="71" t="s">
        <v>569</v>
      </c>
      <c r="E12" s="76" t="s">
        <v>488</v>
      </c>
      <c r="F12" s="72">
        <f t="shared" si="1"/>
        <v>5432</v>
      </c>
      <c r="G12" s="72">
        <f t="shared" si="0"/>
        <v>2632</v>
      </c>
      <c r="H12" s="48" t="s">
        <v>149</v>
      </c>
      <c r="I12" s="48" t="s">
        <v>14</v>
      </c>
    </row>
    <row r="13" spans="1:9" ht="15.75" x14ac:dyDescent="0.25">
      <c r="A13" s="47">
        <v>44793</v>
      </c>
      <c r="B13" s="48" t="s">
        <v>59</v>
      </c>
      <c r="C13" s="71">
        <v>2.0499999999999998</v>
      </c>
      <c r="D13" s="71" t="s">
        <v>569</v>
      </c>
      <c r="E13" s="76" t="s">
        <v>488</v>
      </c>
      <c r="F13" s="72">
        <f t="shared" si="1"/>
        <v>5739.9999999999991</v>
      </c>
      <c r="G13" s="72">
        <f t="shared" si="0"/>
        <v>2939.9999999999991</v>
      </c>
      <c r="H13" s="48" t="s">
        <v>148</v>
      </c>
      <c r="I13" s="48" t="s">
        <v>14</v>
      </c>
    </row>
    <row r="14" spans="1:9" ht="15.75" x14ac:dyDescent="0.25">
      <c r="A14" s="47">
        <v>44801</v>
      </c>
      <c r="B14" s="48" t="s">
        <v>70</v>
      </c>
      <c r="C14" s="71">
        <v>1.75</v>
      </c>
      <c r="D14" s="71" t="s">
        <v>569</v>
      </c>
      <c r="E14" s="76" t="s">
        <v>488</v>
      </c>
      <c r="F14" s="72">
        <f t="shared" si="1"/>
        <v>4900</v>
      </c>
      <c r="G14" s="72">
        <f t="shared" si="0"/>
        <v>2100</v>
      </c>
      <c r="H14" s="48" t="s">
        <v>140</v>
      </c>
      <c r="I14" s="48" t="s">
        <v>37</v>
      </c>
    </row>
    <row r="15" spans="1:9" ht="15.75" x14ac:dyDescent="0.25">
      <c r="A15" s="47">
        <v>44801</v>
      </c>
      <c r="B15" s="48" t="s">
        <v>75</v>
      </c>
      <c r="C15" s="71">
        <v>1.8</v>
      </c>
      <c r="D15" s="71" t="s">
        <v>569</v>
      </c>
      <c r="E15" s="76" t="s">
        <v>488</v>
      </c>
      <c r="F15" s="72">
        <f t="shared" si="1"/>
        <v>5040</v>
      </c>
      <c r="G15" s="72">
        <f t="shared" si="0"/>
        <v>2240</v>
      </c>
      <c r="H15" s="48" t="s">
        <v>142</v>
      </c>
      <c r="I15" s="48" t="s">
        <v>37</v>
      </c>
    </row>
    <row r="16" spans="1:9" ht="15.75" x14ac:dyDescent="0.25">
      <c r="A16" s="5"/>
      <c r="B16" s="6"/>
      <c r="C16" s="79"/>
      <c r="D16" s="79"/>
      <c r="E16" s="79"/>
      <c r="F16" s="80"/>
      <c r="G16" s="80"/>
      <c r="H16" s="6"/>
      <c r="I16" s="6"/>
    </row>
    <row r="17" spans="1:9" x14ac:dyDescent="0.25">
      <c r="A17" s="5"/>
      <c r="B17" s="6"/>
      <c r="D17" s="6"/>
      <c r="E17" s="69"/>
      <c r="F17" s="19"/>
      <c r="G17" s="19"/>
      <c r="H17" s="19"/>
      <c r="I17" s="6"/>
    </row>
    <row r="18" spans="1:9" ht="15.75" x14ac:dyDescent="0.25">
      <c r="A18" s="6"/>
      <c r="B18" s="6" t="s">
        <v>166</v>
      </c>
      <c r="C18" s="33"/>
      <c r="D18" s="15">
        <f>COUNT(C2:C15)</f>
        <v>14</v>
      </c>
      <c r="E18" s="51"/>
      <c r="F18" s="34"/>
      <c r="G18" s="12"/>
      <c r="H18" s="12"/>
    </row>
    <row r="19" spans="1:9" x14ac:dyDescent="0.25">
      <c r="A19" s="6"/>
      <c r="B19" s="6" t="s">
        <v>167</v>
      </c>
      <c r="C19" s="6"/>
      <c r="D19" s="16">
        <f>COUNTIF(G2:G15,"&lt;0")</f>
        <v>2</v>
      </c>
      <c r="E19" s="52"/>
      <c r="F19" s="36"/>
      <c r="G19" s="37"/>
      <c r="H19" s="37"/>
    </row>
    <row r="20" spans="1:9" x14ac:dyDescent="0.25">
      <c r="A20" s="6"/>
      <c r="B20" s="6" t="s">
        <v>168</v>
      </c>
      <c r="C20" s="6"/>
      <c r="D20" s="17">
        <f>D18-D19</f>
        <v>12</v>
      </c>
      <c r="E20" s="52"/>
      <c r="F20" s="36"/>
      <c r="G20" s="37"/>
      <c r="H20" s="37"/>
    </row>
    <row r="21" spans="1:9" x14ac:dyDescent="0.25">
      <c r="A21" s="6"/>
      <c r="B21" s="6" t="s">
        <v>169</v>
      </c>
      <c r="C21" s="6"/>
      <c r="D21" s="6">
        <f>D20/D18*100</f>
        <v>85.714285714285708</v>
      </c>
      <c r="E21" s="52"/>
      <c r="F21" s="36"/>
      <c r="G21" s="37"/>
      <c r="H21" s="37"/>
    </row>
    <row r="22" spans="1:9" x14ac:dyDescent="0.25">
      <c r="A22" s="6"/>
      <c r="B22" s="6" t="s">
        <v>170</v>
      </c>
      <c r="C22" s="6"/>
      <c r="D22" s="6">
        <f>1/D23*100</f>
        <v>54.368932038834942</v>
      </c>
      <c r="E22" s="52"/>
      <c r="F22" s="36"/>
      <c r="G22" s="37"/>
      <c r="H22" s="37"/>
    </row>
    <row r="23" spans="1:9" x14ac:dyDescent="0.25">
      <c r="A23" s="6"/>
      <c r="B23" s="6" t="s">
        <v>171</v>
      </c>
      <c r="C23" s="6"/>
      <c r="D23" s="6">
        <f>SUM(C2:C15)/D18</f>
        <v>1.8392857142857146</v>
      </c>
      <c r="E23" s="52"/>
      <c r="F23" s="36"/>
      <c r="G23" s="37"/>
      <c r="H23" s="37"/>
    </row>
    <row r="24" spans="1:9" x14ac:dyDescent="0.25">
      <c r="A24" s="6"/>
      <c r="B24" s="6" t="s">
        <v>172</v>
      </c>
      <c r="C24" s="6"/>
      <c r="D24" s="17">
        <f>D21-D22</f>
        <v>31.345353675450767</v>
      </c>
      <c r="E24" s="52"/>
      <c r="F24" s="36"/>
      <c r="G24" s="37"/>
      <c r="H24" s="37"/>
    </row>
    <row r="25" spans="1:9" x14ac:dyDescent="0.25">
      <c r="A25" s="6"/>
      <c r="B25" s="6" t="s">
        <v>173</v>
      </c>
      <c r="C25" s="6"/>
      <c r="D25" s="17">
        <f>D24/1</f>
        <v>31.345353675450767</v>
      </c>
      <c r="E25" s="52"/>
      <c r="F25" s="36"/>
      <c r="G25" s="37"/>
      <c r="H25" s="37"/>
    </row>
    <row r="26" spans="1:9" ht="18.75" x14ac:dyDescent="0.3">
      <c r="A26" s="6"/>
      <c r="B26" s="38" t="s">
        <v>485</v>
      </c>
      <c r="C26" s="6"/>
      <c r="D26" s="39">
        <v>100000</v>
      </c>
      <c r="E26" s="52"/>
      <c r="F26" s="36"/>
      <c r="G26" s="37"/>
      <c r="H26" s="37"/>
    </row>
    <row r="27" spans="1:9" ht="18.75" x14ac:dyDescent="0.3">
      <c r="A27" s="6"/>
      <c r="B27" s="6" t="s">
        <v>486</v>
      </c>
      <c r="C27" s="6"/>
      <c r="D27" s="18">
        <v>100000</v>
      </c>
      <c r="E27" s="52"/>
      <c r="F27" s="36"/>
      <c r="G27" s="37"/>
      <c r="H27" s="37"/>
    </row>
    <row r="28" spans="1:9" x14ac:dyDescent="0.25">
      <c r="A28" s="6"/>
      <c r="B28" s="6" t="s">
        <v>175</v>
      </c>
      <c r="C28" s="6"/>
      <c r="D28" s="19">
        <f>D27/100</f>
        <v>1000</v>
      </c>
      <c r="E28" s="52"/>
      <c r="F28" s="36"/>
      <c r="G28" s="37"/>
      <c r="H28" s="37"/>
    </row>
    <row r="29" spans="1:9" x14ac:dyDescent="0.25">
      <c r="A29" s="6"/>
      <c r="B29" s="40" t="s">
        <v>764</v>
      </c>
      <c r="C29" s="6"/>
      <c r="D29" s="41">
        <f>D28*2.8</f>
        <v>2800</v>
      </c>
      <c r="E29" s="52"/>
      <c r="F29" s="36"/>
      <c r="G29" s="37"/>
      <c r="H29" s="37"/>
    </row>
    <row r="30" spans="1:9" x14ac:dyDescent="0.25">
      <c r="A30" s="6"/>
      <c r="B30" s="6" t="s">
        <v>176</v>
      </c>
      <c r="C30" s="6"/>
      <c r="D30" s="13">
        <f>SUM(G2:G15)</f>
        <v>22624</v>
      </c>
      <c r="E30" s="52"/>
      <c r="F30" s="36"/>
      <c r="G30" s="37"/>
      <c r="H30" s="37"/>
    </row>
    <row r="31" spans="1:9" x14ac:dyDescent="0.25">
      <c r="A31" s="6"/>
      <c r="B31" s="42" t="s">
        <v>177</v>
      </c>
      <c r="C31" s="6"/>
      <c r="D31" s="12">
        <f>D30/D26*100</f>
        <v>22.623999999999999</v>
      </c>
      <c r="E31" s="52"/>
      <c r="F31" s="36"/>
      <c r="G31" s="37"/>
      <c r="H31" s="37"/>
    </row>
    <row r="32" spans="1:9" x14ac:dyDescent="0.25">
      <c r="E32" s="53"/>
    </row>
  </sheetData>
  <conditionalFormatting sqref="E19:E31">
    <cfRule type="cellIs" dxfId="39" priority="1" operator="greaterThan">
      <formula>0</formula>
    </cfRule>
    <cfRule type="cellIs" dxfId="38" priority="2" operator="lessThan">
      <formula>-240.63</formula>
    </cfRule>
    <cfRule type="cellIs" dxfId="37" priority="3" operator="greaterThan">
      <formula>0</formula>
    </cfRule>
  </conditionalFormatting>
  <conditionalFormatting sqref="G17:H17 G2:G16">
    <cfRule type="cellIs" dxfId="36" priority="4" operator="lessThan">
      <formula>0</formula>
    </cfRule>
    <cfRule type="cellIs" dxfId="35" priority="5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35" zoomScale="80" zoomScaleNormal="80" workbookViewId="0">
      <selection activeCell="E78" sqref="E7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3" max="13" width="12.28515625" style="6" bestFit="1" customWidth="1"/>
    <col min="14" max="16" width="9.140625" style="6"/>
    <col min="17" max="17" width="36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44806</v>
      </c>
      <c r="B2" s="6" t="s">
        <v>85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84">
        <v>1.24</v>
      </c>
      <c r="J2" s="84">
        <v>404</v>
      </c>
      <c r="K2" s="84">
        <v>1.41</v>
      </c>
      <c r="L2" s="84">
        <v>3.09</v>
      </c>
      <c r="M2" s="6" t="s">
        <v>11</v>
      </c>
      <c r="N2" s="6">
        <v>1.98</v>
      </c>
      <c r="O2" s="27">
        <v>1.87</v>
      </c>
      <c r="P2" s="6" t="s">
        <v>139</v>
      </c>
      <c r="Q2" t="s">
        <v>86</v>
      </c>
    </row>
    <row r="3" spans="1:17" x14ac:dyDescent="0.25">
      <c r="A3" s="5">
        <v>44806</v>
      </c>
      <c r="B3" s="6" t="s">
        <v>87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84">
        <v>1.53</v>
      </c>
      <c r="J3" s="84">
        <v>1.67</v>
      </c>
      <c r="K3" s="84">
        <v>1.93</v>
      </c>
      <c r="L3" s="84">
        <v>1.94</v>
      </c>
      <c r="M3" s="6" t="s">
        <v>11</v>
      </c>
      <c r="N3" s="6">
        <v>2.09</v>
      </c>
      <c r="O3" s="27">
        <v>1.78</v>
      </c>
      <c r="P3" s="6" t="s">
        <v>151</v>
      </c>
      <c r="Q3" t="s">
        <v>88</v>
      </c>
    </row>
    <row r="4" spans="1:17" x14ac:dyDescent="0.25">
      <c r="A4" s="5">
        <v>44806</v>
      </c>
      <c r="B4" s="6" t="s">
        <v>89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84">
        <v>1.69</v>
      </c>
      <c r="J4" s="84">
        <v>1.93</v>
      </c>
      <c r="K4" s="84">
        <v>2.3199999999999998</v>
      </c>
      <c r="L4" s="84">
        <v>1.61</v>
      </c>
      <c r="M4" s="6" t="s">
        <v>11</v>
      </c>
      <c r="N4" s="6">
        <v>404</v>
      </c>
      <c r="O4" s="6">
        <v>404</v>
      </c>
      <c r="P4" s="6" t="s">
        <v>142</v>
      </c>
      <c r="Q4" t="s">
        <v>23</v>
      </c>
    </row>
    <row r="5" spans="1:17" x14ac:dyDescent="0.25">
      <c r="A5" s="5">
        <v>44806</v>
      </c>
      <c r="B5" s="6" t="s">
        <v>90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84">
        <v>1.24</v>
      </c>
      <c r="J5" s="84">
        <v>404</v>
      </c>
      <c r="K5" s="84">
        <v>404</v>
      </c>
      <c r="L5" s="84">
        <v>404</v>
      </c>
      <c r="M5" s="6" t="s">
        <v>11</v>
      </c>
      <c r="N5" s="8">
        <v>1.64</v>
      </c>
      <c r="O5" s="6">
        <v>2.34</v>
      </c>
      <c r="P5" s="6" t="s">
        <v>154</v>
      </c>
      <c r="Q5" t="s">
        <v>15</v>
      </c>
    </row>
    <row r="6" spans="1:17" x14ac:dyDescent="0.25">
      <c r="A6" s="5">
        <v>44807</v>
      </c>
      <c r="B6" s="6" t="s">
        <v>91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84">
        <v>1.33</v>
      </c>
      <c r="J6" s="84">
        <v>404</v>
      </c>
      <c r="K6" s="84">
        <v>1.51</v>
      </c>
      <c r="L6" s="84">
        <v>2.69</v>
      </c>
      <c r="M6" s="6" t="s">
        <v>11</v>
      </c>
      <c r="N6" s="6">
        <v>1.81</v>
      </c>
      <c r="O6" s="27">
        <v>2.06</v>
      </c>
      <c r="P6" s="6" t="s">
        <v>144</v>
      </c>
      <c r="Q6" t="s">
        <v>13</v>
      </c>
    </row>
    <row r="7" spans="1:17" x14ac:dyDescent="0.25">
      <c r="A7" s="5">
        <v>44807</v>
      </c>
      <c r="B7" s="6" t="s">
        <v>92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84">
        <v>1.27</v>
      </c>
      <c r="J7" s="84">
        <v>1.26</v>
      </c>
      <c r="K7" s="84">
        <v>1.32</v>
      </c>
      <c r="L7" s="84">
        <v>3.62</v>
      </c>
      <c r="M7" s="6" t="s">
        <v>11</v>
      </c>
      <c r="N7" s="8">
        <v>1.58</v>
      </c>
      <c r="O7" s="6">
        <v>2.48</v>
      </c>
      <c r="P7" s="6" t="s">
        <v>155</v>
      </c>
      <c r="Q7" t="s">
        <v>80</v>
      </c>
    </row>
    <row r="8" spans="1:17" x14ac:dyDescent="0.25">
      <c r="A8" s="5">
        <v>44807</v>
      </c>
      <c r="B8" s="6" t="s">
        <v>93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84">
        <v>1.37</v>
      </c>
      <c r="J8" s="84">
        <v>1.47</v>
      </c>
      <c r="K8" s="84">
        <v>1.6</v>
      </c>
      <c r="L8" s="84">
        <v>2.48</v>
      </c>
      <c r="M8" s="6" t="s">
        <v>11</v>
      </c>
      <c r="N8" s="6">
        <v>1.9</v>
      </c>
      <c r="O8" s="27">
        <v>1.97</v>
      </c>
      <c r="P8" s="6" t="s">
        <v>140</v>
      </c>
      <c r="Q8" t="s">
        <v>94</v>
      </c>
    </row>
    <row r="9" spans="1:17" x14ac:dyDescent="0.25">
      <c r="A9" s="5">
        <v>44807</v>
      </c>
      <c r="B9" s="6" t="s">
        <v>95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84">
        <v>1.39</v>
      </c>
      <c r="J9" s="84">
        <v>1.49</v>
      </c>
      <c r="K9" s="84">
        <v>1.64</v>
      </c>
      <c r="L9" s="84">
        <v>2.34</v>
      </c>
      <c r="M9" s="6" t="s">
        <v>11</v>
      </c>
      <c r="N9" s="6">
        <v>1.94</v>
      </c>
      <c r="O9" s="27">
        <v>1.89</v>
      </c>
      <c r="P9" s="6" t="s">
        <v>139</v>
      </c>
      <c r="Q9" t="s">
        <v>96</v>
      </c>
    </row>
    <row r="10" spans="1:17" x14ac:dyDescent="0.25">
      <c r="A10" s="5">
        <v>44807</v>
      </c>
      <c r="B10" s="6" t="s">
        <v>97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84">
        <v>1.23</v>
      </c>
      <c r="J10" s="84">
        <v>404</v>
      </c>
      <c r="K10" s="84">
        <v>1.41</v>
      </c>
      <c r="L10" s="84">
        <v>2.96</v>
      </c>
      <c r="M10" s="6" t="s">
        <v>11</v>
      </c>
      <c r="N10" s="6">
        <v>1.75</v>
      </c>
      <c r="O10" s="27">
        <v>2.08</v>
      </c>
      <c r="P10" s="6" t="s">
        <v>139</v>
      </c>
      <c r="Q10" t="s">
        <v>49</v>
      </c>
    </row>
    <row r="11" spans="1:17" x14ac:dyDescent="0.25">
      <c r="A11" s="5">
        <v>44807</v>
      </c>
      <c r="B11" s="6" t="s">
        <v>98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84">
        <v>1.25</v>
      </c>
      <c r="J11" s="84">
        <v>404</v>
      </c>
      <c r="K11" s="84">
        <v>404</v>
      </c>
      <c r="L11" s="84">
        <v>404</v>
      </c>
      <c r="M11" s="6" t="s">
        <v>11</v>
      </c>
      <c r="N11" s="8">
        <v>1.69</v>
      </c>
      <c r="O11" s="6">
        <v>2.2000000000000002</v>
      </c>
      <c r="P11" s="6" t="s">
        <v>145</v>
      </c>
      <c r="Q11" t="s">
        <v>34</v>
      </c>
    </row>
    <row r="12" spans="1:17" x14ac:dyDescent="0.25">
      <c r="A12" s="5">
        <v>44807</v>
      </c>
      <c r="B12" s="6" t="s">
        <v>89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84">
        <v>1.69</v>
      </c>
      <c r="J12" s="84">
        <v>1.93</v>
      </c>
      <c r="K12" s="84">
        <v>2.3199999999999998</v>
      </c>
      <c r="L12" s="84">
        <v>1.61</v>
      </c>
      <c r="M12" s="6" t="s">
        <v>11</v>
      </c>
      <c r="N12" s="6">
        <v>404</v>
      </c>
      <c r="O12" s="6">
        <v>404</v>
      </c>
      <c r="P12" s="6" t="s">
        <v>142</v>
      </c>
      <c r="Q12" t="s">
        <v>23</v>
      </c>
    </row>
    <row r="13" spans="1:17" x14ac:dyDescent="0.25">
      <c r="A13" s="5">
        <v>44807</v>
      </c>
      <c r="B13" s="6" t="s">
        <v>99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84">
        <v>1.35</v>
      </c>
      <c r="J13" s="84">
        <v>1.44</v>
      </c>
      <c r="K13" s="84">
        <v>1.56</v>
      </c>
      <c r="L13" s="84">
        <v>2.5099999999999998</v>
      </c>
      <c r="M13" s="6" t="s">
        <v>11</v>
      </c>
      <c r="N13" s="6">
        <v>2.04</v>
      </c>
      <c r="O13" s="27">
        <v>1.81</v>
      </c>
      <c r="P13" s="6" t="s">
        <v>139</v>
      </c>
      <c r="Q13" t="s">
        <v>34</v>
      </c>
    </row>
    <row r="14" spans="1:17" x14ac:dyDescent="0.25">
      <c r="A14" s="5">
        <v>44807</v>
      </c>
      <c r="B14" s="6" t="s">
        <v>100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84">
        <v>1.27</v>
      </c>
      <c r="J14" s="84">
        <v>404</v>
      </c>
      <c r="K14" s="84">
        <v>1.41</v>
      </c>
      <c r="L14" s="84">
        <v>3.02</v>
      </c>
      <c r="M14" s="6" t="s">
        <v>11</v>
      </c>
      <c r="N14" s="8">
        <v>1.7</v>
      </c>
      <c r="O14" s="6">
        <v>2.2000000000000002</v>
      </c>
      <c r="P14" s="6" t="s">
        <v>155</v>
      </c>
      <c r="Q14" t="s">
        <v>14</v>
      </c>
    </row>
    <row r="15" spans="1:17" x14ac:dyDescent="0.25">
      <c r="A15" s="5">
        <v>44807</v>
      </c>
      <c r="B15" s="6" t="s">
        <v>101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84">
        <v>1.28</v>
      </c>
      <c r="J15" s="84">
        <v>404</v>
      </c>
      <c r="K15" s="84">
        <v>1.43</v>
      </c>
      <c r="L15" s="84">
        <v>2.93</v>
      </c>
      <c r="M15" s="6" t="s">
        <v>11</v>
      </c>
      <c r="N15" s="8">
        <v>1.71</v>
      </c>
      <c r="O15" s="6">
        <v>2.1800000000000002</v>
      </c>
      <c r="P15" s="6" t="s">
        <v>145</v>
      </c>
      <c r="Q15" t="s">
        <v>14</v>
      </c>
    </row>
    <row r="16" spans="1:17" x14ac:dyDescent="0.25">
      <c r="A16" s="5">
        <v>44808</v>
      </c>
      <c r="B16" s="6" t="s">
        <v>102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84">
        <v>1.56</v>
      </c>
      <c r="J16" s="84">
        <v>1.71</v>
      </c>
      <c r="K16" s="84">
        <v>2</v>
      </c>
      <c r="L16" s="84">
        <v>1.88</v>
      </c>
      <c r="M16" s="6" t="s">
        <v>11</v>
      </c>
      <c r="N16" s="12">
        <v>2.2000000000000002</v>
      </c>
      <c r="O16" s="27">
        <v>1.7</v>
      </c>
      <c r="P16" s="6" t="s">
        <v>151</v>
      </c>
      <c r="Q16" t="s">
        <v>14</v>
      </c>
    </row>
    <row r="17" spans="1:17" x14ac:dyDescent="0.25">
      <c r="A17" s="5">
        <v>44809</v>
      </c>
      <c r="B17" s="6" t="s">
        <v>103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84">
        <v>1.27</v>
      </c>
      <c r="J17" s="84">
        <v>404</v>
      </c>
      <c r="K17" s="84">
        <v>1.43</v>
      </c>
      <c r="L17" s="84">
        <v>2.87</v>
      </c>
      <c r="M17" s="6" t="s">
        <v>11</v>
      </c>
      <c r="N17" s="8">
        <v>1.69</v>
      </c>
      <c r="O17" s="12">
        <v>2.17</v>
      </c>
      <c r="P17" s="6" t="s">
        <v>145</v>
      </c>
      <c r="Q17" t="s">
        <v>56</v>
      </c>
    </row>
    <row r="18" spans="1:17" x14ac:dyDescent="0.25">
      <c r="A18" s="5">
        <v>44810</v>
      </c>
      <c r="B18" s="6" t="s">
        <v>104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84">
        <v>1.31</v>
      </c>
      <c r="J18" s="84">
        <v>404</v>
      </c>
      <c r="K18" s="84">
        <v>1.49</v>
      </c>
      <c r="L18" s="84">
        <v>2.77</v>
      </c>
      <c r="M18" s="6" t="s">
        <v>11</v>
      </c>
      <c r="N18" s="12">
        <v>1.95</v>
      </c>
      <c r="O18" s="27">
        <v>1.9</v>
      </c>
      <c r="P18" s="6" t="s">
        <v>142</v>
      </c>
      <c r="Q18" t="s">
        <v>15</v>
      </c>
    </row>
    <row r="19" spans="1:17" x14ac:dyDescent="0.25">
      <c r="A19" s="5">
        <v>44810</v>
      </c>
      <c r="B19" s="6" t="s">
        <v>105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84">
        <v>1.21</v>
      </c>
      <c r="J19" s="84">
        <v>404</v>
      </c>
      <c r="K19" s="84">
        <v>404</v>
      </c>
      <c r="L19" s="84">
        <v>404</v>
      </c>
      <c r="M19" s="6" t="s">
        <v>11</v>
      </c>
      <c r="N19" s="8">
        <v>1.57</v>
      </c>
      <c r="O19" s="12">
        <v>2.4900000000000002</v>
      </c>
      <c r="P19" s="6" t="s">
        <v>148</v>
      </c>
      <c r="Q19" t="s">
        <v>15</v>
      </c>
    </row>
    <row r="20" spans="1:17" x14ac:dyDescent="0.25">
      <c r="A20" s="5">
        <v>44810</v>
      </c>
      <c r="B20" s="6" t="s">
        <v>106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84">
        <v>1.37</v>
      </c>
      <c r="J20" s="84">
        <v>1.46</v>
      </c>
      <c r="K20" s="84">
        <v>1.6</v>
      </c>
      <c r="L20" s="84">
        <v>2.4300000000000002</v>
      </c>
      <c r="M20" s="6" t="s">
        <v>11</v>
      </c>
      <c r="N20" s="12">
        <v>1.92</v>
      </c>
      <c r="O20" s="12">
        <v>1.92</v>
      </c>
      <c r="P20" s="6" t="s">
        <v>156</v>
      </c>
      <c r="Q20" t="s">
        <v>14</v>
      </c>
    </row>
    <row r="21" spans="1:17" x14ac:dyDescent="0.25">
      <c r="A21" s="5">
        <v>44811</v>
      </c>
      <c r="B21" s="6" t="s">
        <v>107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84">
        <v>1.27</v>
      </c>
      <c r="J21" s="84">
        <v>404</v>
      </c>
      <c r="K21" s="84">
        <v>1.41</v>
      </c>
      <c r="L21" s="84">
        <v>3.06</v>
      </c>
      <c r="M21" s="6" t="s">
        <v>11</v>
      </c>
      <c r="N21" s="8">
        <v>1.7</v>
      </c>
      <c r="O21" s="12">
        <v>2.2200000000000002</v>
      </c>
      <c r="P21" s="6" t="s">
        <v>140</v>
      </c>
      <c r="Q21" t="s">
        <v>15</v>
      </c>
    </row>
    <row r="22" spans="1:17" x14ac:dyDescent="0.25">
      <c r="A22" s="5">
        <v>44813</v>
      </c>
      <c r="B22" s="6" t="s">
        <v>108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84">
        <v>404</v>
      </c>
      <c r="J22" s="84">
        <v>1.25</v>
      </c>
      <c r="K22" s="84">
        <v>1.26</v>
      </c>
      <c r="L22" s="84">
        <v>4.1500000000000004</v>
      </c>
      <c r="M22" s="6" t="s">
        <v>11</v>
      </c>
      <c r="N22" s="8">
        <v>1.72</v>
      </c>
      <c r="O22" s="12">
        <v>2.2000000000000002</v>
      </c>
      <c r="P22" s="6" t="s">
        <v>148</v>
      </c>
      <c r="Q22" t="s">
        <v>83</v>
      </c>
    </row>
    <row r="23" spans="1:17" x14ac:dyDescent="0.25">
      <c r="A23" s="5">
        <v>44814</v>
      </c>
      <c r="B23" s="29" t="s">
        <v>109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84">
        <v>0</v>
      </c>
      <c r="J23" s="84">
        <v>0</v>
      </c>
      <c r="K23" s="84">
        <v>0</v>
      </c>
      <c r="L23" s="84">
        <v>0</v>
      </c>
      <c r="M23" s="6" t="s">
        <v>11</v>
      </c>
      <c r="N23" s="12">
        <v>2.5099999999999998</v>
      </c>
      <c r="O23" s="12">
        <v>1.53</v>
      </c>
      <c r="P23" s="6" t="s">
        <v>155</v>
      </c>
      <c r="Q23" s="28" t="s">
        <v>110</v>
      </c>
    </row>
    <row r="24" spans="1:17" x14ac:dyDescent="0.25">
      <c r="A24" s="5">
        <v>44814</v>
      </c>
      <c r="B24" s="6" t="s">
        <v>111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84">
        <v>0</v>
      </c>
      <c r="J24" s="84">
        <v>0</v>
      </c>
      <c r="K24" s="84">
        <v>0</v>
      </c>
      <c r="L24" s="84">
        <v>0</v>
      </c>
      <c r="M24" s="6" t="s">
        <v>11</v>
      </c>
      <c r="N24" s="12">
        <v>404</v>
      </c>
      <c r="O24" s="6">
        <v>404</v>
      </c>
      <c r="P24" s="15">
        <v>404</v>
      </c>
      <c r="Q24" t="s">
        <v>46</v>
      </c>
    </row>
    <row r="25" spans="1:17" x14ac:dyDescent="0.25">
      <c r="A25" s="5">
        <v>44814</v>
      </c>
      <c r="B25" s="6" t="s">
        <v>112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84">
        <v>1.38</v>
      </c>
      <c r="J25" s="84">
        <v>1.47</v>
      </c>
      <c r="K25" s="84">
        <v>1.61</v>
      </c>
      <c r="L25" s="84">
        <v>2.39</v>
      </c>
      <c r="M25" s="6" t="s">
        <v>11</v>
      </c>
      <c r="N25" s="12">
        <v>1.8</v>
      </c>
      <c r="O25" s="27">
        <v>1.91</v>
      </c>
      <c r="P25" s="6" t="s">
        <v>149</v>
      </c>
      <c r="Q25" t="s">
        <v>18</v>
      </c>
    </row>
    <row r="26" spans="1:17" x14ac:dyDescent="0.25">
      <c r="A26" s="5">
        <v>44814</v>
      </c>
      <c r="B26" s="6" t="s">
        <v>113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84">
        <v>1.23</v>
      </c>
      <c r="J26" s="84">
        <v>404</v>
      </c>
      <c r="K26" s="84">
        <v>1.42</v>
      </c>
      <c r="L26" s="84">
        <v>3.02</v>
      </c>
      <c r="M26" s="6" t="s">
        <v>11</v>
      </c>
      <c r="N26" s="8">
        <v>1.65</v>
      </c>
      <c r="O26" s="12">
        <v>2.3199999999999998</v>
      </c>
      <c r="P26" s="6" t="s">
        <v>145</v>
      </c>
      <c r="Q26" t="s">
        <v>13</v>
      </c>
    </row>
    <row r="27" spans="1:17" x14ac:dyDescent="0.25">
      <c r="A27" s="5">
        <v>44814</v>
      </c>
      <c r="B27" s="6" t="s">
        <v>114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84">
        <v>1.34</v>
      </c>
      <c r="J27" s="84">
        <v>1.43</v>
      </c>
      <c r="K27" s="84">
        <v>1.54</v>
      </c>
      <c r="L27" s="84">
        <v>2.5</v>
      </c>
      <c r="M27" s="6" t="s">
        <v>11</v>
      </c>
      <c r="N27" s="6">
        <v>1.81</v>
      </c>
      <c r="O27" s="6">
        <v>2</v>
      </c>
      <c r="P27" s="6" t="s">
        <v>146</v>
      </c>
      <c r="Q27" t="s">
        <v>56</v>
      </c>
    </row>
    <row r="28" spans="1:17" x14ac:dyDescent="0.25">
      <c r="A28" s="5">
        <v>44814</v>
      </c>
      <c r="B28" s="6" t="s">
        <v>115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84">
        <v>1.37</v>
      </c>
      <c r="J28" s="84">
        <v>1.47</v>
      </c>
      <c r="K28" s="84">
        <v>1.6</v>
      </c>
      <c r="L28" s="84">
        <v>2.41</v>
      </c>
      <c r="M28" s="6" t="s">
        <v>11</v>
      </c>
      <c r="N28" s="6">
        <v>1.98</v>
      </c>
      <c r="O28" s="6">
        <v>1.85</v>
      </c>
      <c r="P28" s="6" t="s">
        <v>145</v>
      </c>
      <c r="Q28" t="s">
        <v>37</v>
      </c>
    </row>
    <row r="29" spans="1:17" x14ac:dyDescent="0.25">
      <c r="A29" s="5">
        <v>44814</v>
      </c>
      <c r="B29" s="6" t="s">
        <v>116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84">
        <v>1.3</v>
      </c>
      <c r="J29" s="84">
        <v>404</v>
      </c>
      <c r="K29" s="84">
        <v>1.46</v>
      </c>
      <c r="L29" s="84">
        <v>2.86</v>
      </c>
      <c r="M29" s="6" t="s">
        <v>11</v>
      </c>
      <c r="N29" s="6">
        <v>1.75</v>
      </c>
      <c r="O29" s="27">
        <v>2.15</v>
      </c>
      <c r="P29" s="6" t="s">
        <v>140</v>
      </c>
      <c r="Q29" t="s">
        <v>13</v>
      </c>
    </row>
    <row r="30" spans="1:17" x14ac:dyDescent="0.25">
      <c r="A30" s="5">
        <v>44814</v>
      </c>
      <c r="B30" s="6" t="s">
        <v>117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84">
        <v>1.27</v>
      </c>
      <c r="J30" s="84">
        <v>404</v>
      </c>
      <c r="K30" s="84">
        <v>1.4</v>
      </c>
      <c r="L30" s="84">
        <v>3.1</v>
      </c>
      <c r="M30" s="6" t="s">
        <v>11</v>
      </c>
      <c r="N30" s="8">
        <v>1.66</v>
      </c>
      <c r="O30" s="6">
        <v>2.29</v>
      </c>
      <c r="P30" s="6" t="s">
        <v>155</v>
      </c>
      <c r="Q30" t="s">
        <v>15</v>
      </c>
    </row>
    <row r="31" spans="1:17" x14ac:dyDescent="0.25">
      <c r="A31" s="5">
        <v>44814</v>
      </c>
      <c r="B31" s="6" t="s">
        <v>118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84">
        <v>1.35</v>
      </c>
      <c r="J31" s="84">
        <v>1.43</v>
      </c>
      <c r="K31" s="84">
        <v>1.56</v>
      </c>
      <c r="L31" s="84">
        <v>2.5499999999999998</v>
      </c>
      <c r="M31" s="6" t="s">
        <v>11</v>
      </c>
      <c r="N31" s="6">
        <v>1.91</v>
      </c>
      <c r="O31" s="27">
        <v>1.94</v>
      </c>
      <c r="P31" s="6" t="s">
        <v>157</v>
      </c>
      <c r="Q31" t="s">
        <v>13</v>
      </c>
    </row>
    <row r="32" spans="1:17" x14ac:dyDescent="0.25">
      <c r="A32" s="5">
        <v>44814</v>
      </c>
      <c r="B32" s="6" t="s">
        <v>119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84">
        <v>404</v>
      </c>
      <c r="J32" s="84">
        <v>1.46</v>
      </c>
      <c r="K32" s="84">
        <v>1.51</v>
      </c>
      <c r="L32" s="84">
        <v>2.31</v>
      </c>
      <c r="M32" s="6" t="s">
        <v>11</v>
      </c>
      <c r="N32" s="6">
        <v>1.9</v>
      </c>
      <c r="O32" s="6">
        <v>1.82</v>
      </c>
      <c r="P32" s="6" t="s">
        <v>145</v>
      </c>
      <c r="Q32" t="s">
        <v>41</v>
      </c>
    </row>
    <row r="33" spans="1:17" x14ac:dyDescent="0.25">
      <c r="A33" s="5">
        <v>44814</v>
      </c>
      <c r="B33" s="6" t="s">
        <v>120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84">
        <v>1.34</v>
      </c>
      <c r="J33" s="84">
        <v>1.44</v>
      </c>
      <c r="K33" s="84">
        <v>1.55</v>
      </c>
      <c r="L33" s="84">
        <v>2.5499999999999998</v>
      </c>
      <c r="M33" s="6" t="s">
        <v>11</v>
      </c>
      <c r="N33" s="6">
        <v>1.82</v>
      </c>
      <c r="O33" s="27">
        <v>2.0299999999999998</v>
      </c>
      <c r="P33" s="6" t="s">
        <v>142</v>
      </c>
      <c r="Q33" t="s">
        <v>121</v>
      </c>
    </row>
    <row r="34" spans="1:17" x14ac:dyDescent="0.25">
      <c r="A34" s="5">
        <v>44814</v>
      </c>
      <c r="B34" s="6" t="s">
        <v>122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84">
        <v>1.31</v>
      </c>
      <c r="J34" s="84">
        <v>404</v>
      </c>
      <c r="K34" s="84">
        <v>1.48</v>
      </c>
      <c r="L34" s="84">
        <v>2.76</v>
      </c>
      <c r="M34" s="6" t="s">
        <v>11</v>
      </c>
      <c r="N34" s="6">
        <v>1.75</v>
      </c>
      <c r="O34" s="27">
        <v>2.12</v>
      </c>
      <c r="P34" s="6" t="s">
        <v>148</v>
      </c>
      <c r="Q34" t="s">
        <v>14</v>
      </c>
    </row>
    <row r="35" spans="1:17" x14ac:dyDescent="0.25">
      <c r="A35" s="5">
        <v>44814</v>
      </c>
      <c r="B35" s="6" t="s">
        <v>123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84">
        <v>0</v>
      </c>
      <c r="J35" s="84">
        <v>0</v>
      </c>
      <c r="K35" s="84">
        <v>0</v>
      </c>
      <c r="L35" s="84">
        <v>0</v>
      </c>
      <c r="M35" s="6" t="s">
        <v>11</v>
      </c>
      <c r="N35" s="6">
        <v>404</v>
      </c>
      <c r="O35" s="6">
        <v>404</v>
      </c>
      <c r="P35" s="6">
        <v>404</v>
      </c>
      <c r="Q35" t="s">
        <v>124</v>
      </c>
    </row>
    <row r="36" spans="1:17" x14ac:dyDescent="0.25">
      <c r="A36" s="5">
        <v>44814</v>
      </c>
      <c r="B36" s="6" t="s">
        <v>125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84">
        <v>1.37</v>
      </c>
      <c r="J36" s="84">
        <v>1.46</v>
      </c>
      <c r="K36" s="84">
        <v>1.59</v>
      </c>
      <c r="L36" s="84">
        <v>2.4700000000000002</v>
      </c>
      <c r="M36" s="6" t="s">
        <v>11</v>
      </c>
      <c r="N36" s="6">
        <v>1.88</v>
      </c>
      <c r="O36" s="27">
        <v>1.97</v>
      </c>
      <c r="P36" s="6" t="s">
        <v>479</v>
      </c>
      <c r="Q36" t="s">
        <v>126</v>
      </c>
    </row>
    <row r="37" spans="1:17" x14ac:dyDescent="0.25">
      <c r="A37" s="5">
        <v>44814</v>
      </c>
      <c r="B37" s="6" t="s">
        <v>763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84">
        <v>1.55</v>
      </c>
      <c r="J37" s="84">
        <v>1.71</v>
      </c>
      <c r="K37" s="84">
        <v>1.99</v>
      </c>
      <c r="L37" s="84">
        <v>1.85</v>
      </c>
      <c r="M37" s="6" t="s">
        <v>11</v>
      </c>
      <c r="N37" s="6">
        <v>2.2000000000000002</v>
      </c>
      <c r="O37" s="8">
        <v>1.67</v>
      </c>
      <c r="P37" s="6" t="s">
        <v>146</v>
      </c>
      <c r="Q37" s="9" t="s">
        <v>35</v>
      </c>
    </row>
    <row r="38" spans="1:17" x14ac:dyDescent="0.25">
      <c r="A38" s="5">
        <v>44815</v>
      </c>
      <c r="B38" s="6" t="s">
        <v>127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84">
        <v>404</v>
      </c>
      <c r="J38" s="84">
        <v>1.25</v>
      </c>
      <c r="K38" s="84">
        <v>1.27</v>
      </c>
      <c r="L38" s="84">
        <v>4.07</v>
      </c>
      <c r="M38" s="6" t="s">
        <v>11</v>
      </c>
      <c r="N38" s="6">
        <v>1.88</v>
      </c>
      <c r="O38" s="30">
        <v>1.98</v>
      </c>
      <c r="P38" s="6" t="s">
        <v>146</v>
      </c>
      <c r="Q38" t="s">
        <v>80</v>
      </c>
    </row>
    <row r="39" spans="1:17" x14ac:dyDescent="0.25">
      <c r="A39" s="5">
        <v>44815</v>
      </c>
      <c r="B39" s="6" t="s">
        <v>128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84">
        <v>1.61</v>
      </c>
      <c r="J39" s="84">
        <v>1.84</v>
      </c>
      <c r="K39" s="84">
        <v>2.11</v>
      </c>
      <c r="L39" s="84">
        <v>1.78</v>
      </c>
      <c r="M39" s="6" t="s">
        <v>11</v>
      </c>
      <c r="N39" s="6">
        <v>2.2999999999999998</v>
      </c>
      <c r="O39" s="8">
        <v>1.65</v>
      </c>
      <c r="P39" s="6" t="s">
        <v>146</v>
      </c>
      <c r="Q39" t="s">
        <v>37</v>
      </c>
    </row>
    <row r="40" spans="1:17" x14ac:dyDescent="0.25">
      <c r="A40" s="5">
        <v>44815</v>
      </c>
      <c r="B40" s="6" t="s">
        <v>129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84">
        <v>1.27</v>
      </c>
      <c r="J40" s="84">
        <v>1.31</v>
      </c>
      <c r="K40" s="84">
        <v>1.38</v>
      </c>
      <c r="L40" s="84">
        <v>3.21</v>
      </c>
      <c r="M40" s="6" t="s">
        <v>11</v>
      </c>
      <c r="N40" s="8">
        <v>1.66</v>
      </c>
      <c r="O40" s="6">
        <v>2.3199999999999998</v>
      </c>
      <c r="P40" s="6" t="s">
        <v>148</v>
      </c>
      <c r="Q40" t="s">
        <v>130</v>
      </c>
    </row>
    <row r="41" spans="1:17" x14ac:dyDescent="0.25">
      <c r="A41" s="5">
        <v>44817</v>
      </c>
      <c r="B41" s="6" t="s">
        <v>131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84">
        <v>1.21</v>
      </c>
      <c r="J41" s="84">
        <v>404</v>
      </c>
      <c r="K41" s="84">
        <v>1.4</v>
      </c>
      <c r="L41" s="84">
        <v>2.98</v>
      </c>
      <c r="M41" s="6" t="s">
        <v>11</v>
      </c>
      <c r="N41" s="6">
        <v>2.35</v>
      </c>
      <c r="O41" s="8">
        <v>1.61</v>
      </c>
      <c r="P41" s="6" t="s">
        <v>151</v>
      </c>
      <c r="Q41" t="s">
        <v>34</v>
      </c>
    </row>
    <row r="42" spans="1:17" x14ac:dyDescent="0.25">
      <c r="A42" s="5">
        <v>44817</v>
      </c>
      <c r="B42" s="6" t="s">
        <v>132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84">
        <v>1.3</v>
      </c>
      <c r="J42" s="84">
        <v>404</v>
      </c>
      <c r="K42" s="84">
        <v>1.45</v>
      </c>
      <c r="L42" s="84">
        <v>2.89</v>
      </c>
      <c r="M42" s="6" t="s">
        <v>11</v>
      </c>
      <c r="N42" s="6">
        <v>1.81</v>
      </c>
      <c r="O42" s="30">
        <v>2.06</v>
      </c>
      <c r="P42" s="6" t="s">
        <v>154</v>
      </c>
      <c r="Q42" t="s">
        <v>15</v>
      </c>
    </row>
    <row r="43" spans="1:17" x14ac:dyDescent="0.25">
      <c r="A43" s="5">
        <v>44817</v>
      </c>
      <c r="B43" s="6" t="s">
        <v>133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84">
        <v>1.31</v>
      </c>
      <c r="J43" s="84">
        <v>404</v>
      </c>
      <c r="K43" s="84">
        <v>1.49</v>
      </c>
      <c r="L43" s="84">
        <v>2.77</v>
      </c>
      <c r="M43" s="6" t="s">
        <v>11</v>
      </c>
      <c r="N43" s="6">
        <v>1.79</v>
      </c>
      <c r="O43" s="27">
        <v>2.08</v>
      </c>
      <c r="P43" s="6" t="s">
        <v>148</v>
      </c>
      <c r="Q43" t="s">
        <v>15</v>
      </c>
    </row>
    <row r="44" spans="1:17" x14ac:dyDescent="0.25">
      <c r="A44" s="5">
        <v>44817</v>
      </c>
      <c r="B44" s="6" t="s">
        <v>134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84">
        <v>1.22</v>
      </c>
      <c r="J44" s="85">
        <v>404</v>
      </c>
      <c r="K44" s="84">
        <v>404</v>
      </c>
      <c r="L44" s="84">
        <v>404</v>
      </c>
      <c r="M44" s="6" t="s">
        <v>11</v>
      </c>
      <c r="N44" s="8">
        <v>1.61</v>
      </c>
      <c r="O44" s="6">
        <v>2.4</v>
      </c>
      <c r="P44" s="6" t="s">
        <v>145</v>
      </c>
      <c r="Q44" t="s">
        <v>15</v>
      </c>
    </row>
    <row r="45" spans="1:17" x14ac:dyDescent="0.25">
      <c r="A45" s="5">
        <v>44818</v>
      </c>
      <c r="B45" s="6" t="s">
        <v>135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84">
        <v>1.1599999999999999</v>
      </c>
      <c r="J45" s="85">
        <v>404</v>
      </c>
      <c r="K45" s="85">
        <v>404</v>
      </c>
      <c r="L45" s="85">
        <v>404</v>
      </c>
      <c r="M45" s="6" t="s">
        <v>11</v>
      </c>
      <c r="N45" s="8">
        <v>1.64</v>
      </c>
      <c r="O45" s="6">
        <v>2.33</v>
      </c>
      <c r="P45" s="6" t="s">
        <v>155</v>
      </c>
      <c r="Q45" t="s">
        <v>13</v>
      </c>
    </row>
    <row r="46" spans="1:17" x14ac:dyDescent="0.25">
      <c r="A46" s="5">
        <v>44818</v>
      </c>
      <c r="B46" s="6" t="s">
        <v>136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84">
        <v>1.32</v>
      </c>
      <c r="J46" s="85">
        <v>1.44</v>
      </c>
      <c r="K46" s="85">
        <v>1.49</v>
      </c>
      <c r="L46" s="85">
        <v>2.72</v>
      </c>
      <c r="M46" s="6" t="s">
        <v>11</v>
      </c>
      <c r="N46" s="6">
        <v>1.81</v>
      </c>
      <c r="O46" s="27">
        <v>2.0499999999999998</v>
      </c>
      <c r="P46" s="6" t="s">
        <v>151</v>
      </c>
      <c r="Q46" t="s">
        <v>14</v>
      </c>
    </row>
    <row r="47" spans="1:17" x14ac:dyDescent="0.25">
      <c r="A47" s="5">
        <v>44818</v>
      </c>
      <c r="B47" s="6" t="s">
        <v>137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84">
        <v>1.29</v>
      </c>
      <c r="J47" s="85">
        <v>404</v>
      </c>
      <c r="K47" s="85">
        <v>1.44</v>
      </c>
      <c r="L47" s="85">
        <v>2.89</v>
      </c>
      <c r="M47" s="6" t="s">
        <v>11</v>
      </c>
      <c r="N47" s="6">
        <v>1.73</v>
      </c>
      <c r="O47" s="30">
        <v>2.15</v>
      </c>
      <c r="P47" s="6" t="s">
        <v>146</v>
      </c>
      <c r="Q47" t="s">
        <v>14</v>
      </c>
    </row>
    <row r="48" spans="1:17" x14ac:dyDescent="0.25">
      <c r="A48" s="5">
        <v>44818</v>
      </c>
      <c r="B48" s="6" t="s">
        <v>138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84">
        <v>1.51</v>
      </c>
      <c r="J48" s="85">
        <v>1.65</v>
      </c>
      <c r="K48" s="85">
        <v>1.88</v>
      </c>
      <c r="L48" s="85">
        <v>1.95</v>
      </c>
      <c r="M48" s="6" t="s">
        <v>11</v>
      </c>
      <c r="N48" s="6">
        <v>2.06</v>
      </c>
      <c r="O48" s="27">
        <v>1.77</v>
      </c>
      <c r="P48" s="6" t="s">
        <v>149</v>
      </c>
      <c r="Q48" t="s">
        <v>56</v>
      </c>
    </row>
    <row r="49" spans="1:17" x14ac:dyDescent="0.25">
      <c r="A49" s="5">
        <v>44819</v>
      </c>
      <c r="B49" s="6" t="s">
        <v>179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84">
        <v>0</v>
      </c>
      <c r="J49" s="84">
        <v>0</v>
      </c>
      <c r="K49" s="84">
        <v>0</v>
      </c>
      <c r="L49" s="84">
        <v>0</v>
      </c>
      <c r="M49" s="6" t="s">
        <v>44</v>
      </c>
      <c r="N49" s="6">
        <v>404</v>
      </c>
      <c r="O49" s="6">
        <v>404</v>
      </c>
      <c r="P49" s="6" t="s">
        <v>154</v>
      </c>
      <c r="Q49" s="28" t="s">
        <v>163</v>
      </c>
    </row>
    <row r="50" spans="1:17" x14ac:dyDescent="0.25">
      <c r="A50" s="5">
        <v>44821</v>
      </c>
      <c r="B50" s="6" t="s">
        <v>180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84">
        <v>1.33</v>
      </c>
      <c r="J50" s="84">
        <v>404</v>
      </c>
      <c r="K50" s="84">
        <v>1.45</v>
      </c>
      <c r="L50" s="84">
        <v>2.91</v>
      </c>
      <c r="M50" s="6" t="s">
        <v>11</v>
      </c>
      <c r="N50" s="6">
        <v>1.79</v>
      </c>
      <c r="O50" s="27">
        <v>2.08</v>
      </c>
      <c r="P50" s="6" t="s">
        <v>140</v>
      </c>
      <c r="Q50" t="s">
        <v>46</v>
      </c>
    </row>
    <row r="51" spans="1:17" x14ac:dyDescent="0.25">
      <c r="A51" s="5">
        <v>44821</v>
      </c>
      <c r="B51" s="6" t="s">
        <v>181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84">
        <v>1.21</v>
      </c>
      <c r="J51" s="84">
        <v>404</v>
      </c>
      <c r="K51" s="84">
        <v>404</v>
      </c>
      <c r="L51" s="84">
        <v>404</v>
      </c>
      <c r="M51" s="6" t="s">
        <v>11</v>
      </c>
      <c r="N51" s="8">
        <v>1.63</v>
      </c>
      <c r="O51" s="6">
        <v>2.34</v>
      </c>
      <c r="P51" s="6" t="s">
        <v>145</v>
      </c>
      <c r="Q51" t="s">
        <v>46</v>
      </c>
    </row>
    <row r="52" spans="1:17" x14ac:dyDescent="0.25">
      <c r="A52" s="5">
        <v>44821</v>
      </c>
      <c r="B52" s="6" t="s">
        <v>182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84">
        <v>1.47</v>
      </c>
      <c r="J52" s="84">
        <v>1.6</v>
      </c>
      <c r="K52" s="84">
        <v>1.8</v>
      </c>
      <c r="L52" s="84">
        <v>2.09</v>
      </c>
      <c r="M52" s="6" t="s">
        <v>11</v>
      </c>
      <c r="N52" s="6">
        <v>2.09</v>
      </c>
      <c r="O52" s="30">
        <v>1.77</v>
      </c>
      <c r="P52" s="6" t="s">
        <v>145</v>
      </c>
      <c r="Q52" t="s">
        <v>183</v>
      </c>
    </row>
    <row r="53" spans="1:17" x14ac:dyDescent="0.25">
      <c r="A53" s="5">
        <v>44821</v>
      </c>
      <c r="B53" s="6" t="s">
        <v>184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84">
        <v>1.35</v>
      </c>
      <c r="J53" s="84">
        <v>1.44</v>
      </c>
      <c r="K53" s="84">
        <v>1.56</v>
      </c>
      <c r="L53" s="84">
        <v>2.5099999999999998</v>
      </c>
      <c r="M53" s="6" t="s">
        <v>11</v>
      </c>
      <c r="N53" s="6">
        <v>1.83</v>
      </c>
      <c r="O53" s="30">
        <v>2.0099999999999998</v>
      </c>
      <c r="P53" s="6" t="s">
        <v>145</v>
      </c>
      <c r="Q53" t="s">
        <v>34</v>
      </c>
    </row>
    <row r="54" spans="1:17" x14ac:dyDescent="0.25">
      <c r="A54" s="5">
        <v>44821</v>
      </c>
      <c r="B54" s="6" t="s">
        <v>185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84">
        <v>1.1499999999999999</v>
      </c>
      <c r="J54" s="84">
        <v>404</v>
      </c>
      <c r="K54" s="84">
        <v>1.37</v>
      </c>
      <c r="L54" s="84">
        <v>2.85</v>
      </c>
      <c r="M54" s="6" t="s">
        <v>11</v>
      </c>
      <c r="N54" s="8">
        <v>1.6</v>
      </c>
      <c r="O54" s="6">
        <v>2.2400000000000002</v>
      </c>
      <c r="P54" s="6" t="s">
        <v>150</v>
      </c>
      <c r="Q54" t="s">
        <v>49</v>
      </c>
    </row>
    <row r="55" spans="1:17" x14ac:dyDescent="0.25">
      <c r="A55" s="5">
        <v>44821</v>
      </c>
      <c r="B55" s="6" t="s">
        <v>186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84">
        <v>0</v>
      </c>
      <c r="J55" s="84">
        <v>0</v>
      </c>
      <c r="K55" s="84">
        <v>0</v>
      </c>
      <c r="L55" s="84">
        <v>0</v>
      </c>
      <c r="M55" s="6" t="s">
        <v>44</v>
      </c>
      <c r="N55" s="27">
        <v>1.84</v>
      </c>
      <c r="O55" s="6">
        <v>2.02</v>
      </c>
      <c r="P55" s="6" t="s">
        <v>148</v>
      </c>
      <c r="Q55" t="s">
        <v>165</v>
      </c>
    </row>
    <row r="56" spans="1:17" x14ac:dyDescent="0.25">
      <c r="A56" s="5">
        <v>44821</v>
      </c>
      <c r="B56" s="6" t="s">
        <v>187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84">
        <v>404</v>
      </c>
      <c r="J56" s="84">
        <v>1.25</v>
      </c>
      <c r="K56" s="84">
        <v>1.3</v>
      </c>
      <c r="L56" s="84">
        <v>3.78</v>
      </c>
      <c r="M56" s="6" t="s">
        <v>11</v>
      </c>
      <c r="N56" s="8">
        <v>1.68</v>
      </c>
      <c r="O56" s="6">
        <v>2.29</v>
      </c>
      <c r="P56" s="6" t="s">
        <v>145</v>
      </c>
      <c r="Q56" t="s">
        <v>83</v>
      </c>
    </row>
    <row r="57" spans="1:17" x14ac:dyDescent="0.25">
      <c r="A57" s="5">
        <v>44821</v>
      </c>
      <c r="B57" s="6" t="s">
        <v>188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84">
        <v>1.28</v>
      </c>
      <c r="J57" s="84">
        <v>1.29</v>
      </c>
      <c r="K57" s="84">
        <v>1.36</v>
      </c>
      <c r="L57" s="84">
        <v>3.35</v>
      </c>
      <c r="M57" s="6" t="s">
        <v>11</v>
      </c>
      <c r="N57" s="6">
        <v>2.04</v>
      </c>
      <c r="O57" s="30">
        <v>1.83</v>
      </c>
      <c r="P57" s="6" t="s">
        <v>146</v>
      </c>
      <c r="Q57" t="s">
        <v>94</v>
      </c>
    </row>
    <row r="58" spans="1:17" x14ac:dyDescent="0.25">
      <c r="A58" s="5">
        <v>44821</v>
      </c>
      <c r="B58" s="6" t="s">
        <v>189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84">
        <v>1.3</v>
      </c>
      <c r="J58" s="84">
        <v>404</v>
      </c>
      <c r="K58" s="84">
        <v>1.47</v>
      </c>
      <c r="L58" s="84">
        <v>2.71</v>
      </c>
      <c r="M58" s="6" t="s">
        <v>11</v>
      </c>
      <c r="N58" s="6">
        <v>1.78</v>
      </c>
      <c r="O58" s="30">
        <v>2.04</v>
      </c>
      <c r="P58" s="6" t="s">
        <v>141</v>
      </c>
      <c r="Q58" t="s">
        <v>190</v>
      </c>
    </row>
    <row r="59" spans="1:17" x14ac:dyDescent="0.25">
      <c r="A59" s="5">
        <v>44821</v>
      </c>
      <c r="B59" s="6" t="s">
        <v>191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84">
        <v>1.37</v>
      </c>
      <c r="J59" s="84">
        <v>1.46</v>
      </c>
      <c r="K59" s="84">
        <v>1.6</v>
      </c>
      <c r="L59" s="84">
        <v>2.4300000000000002</v>
      </c>
      <c r="M59" s="23" t="s">
        <v>193</v>
      </c>
      <c r="N59" s="27">
        <v>1.93</v>
      </c>
      <c r="O59" s="6">
        <v>1.9</v>
      </c>
      <c r="P59" s="6" t="s">
        <v>155</v>
      </c>
      <c r="Q59" t="s">
        <v>192</v>
      </c>
    </row>
    <row r="60" spans="1:17" x14ac:dyDescent="0.25">
      <c r="A60" s="5">
        <v>44821</v>
      </c>
      <c r="B60" s="6" t="s">
        <v>194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84">
        <v>1.32</v>
      </c>
      <c r="J60" s="84">
        <v>404</v>
      </c>
      <c r="K60" s="84">
        <v>1.51</v>
      </c>
      <c r="L60" s="84">
        <v>2.71</v>
      </c>
      <c r="M60" s="6" t="s">
        <v>11</v>
      </c>
      <c r="N60" s="6">
        <v>1.79</v>
      </c>
      <c r="O60" s="27">
        <v>2.08</v>
      </c>
      <c r="P60" s="6" t="s">
        <v>140</v>
      </c>
      <c r="Q60" t="s">
        <v>46</v>
      </c>
    </row>
    <row r="61" spans="1:17" x14ac:dyDescent="0.25">
      <c r="A61" s="5">
        <v>44822</v>
      </c>
      <c r="B61" s="6" t="s">
        <v>195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84">
        <v>1.34</v>
      </c>
      <c r="J61" s="84">
        <v>1.41</v>
      </c>
      <c r="K61" s="84">
        <v>1.53</v>
      </c>
      <c r="L61" s="84">
        <v>2.65</v>
      </c>
      <c r="M61" s="6" t="s">
        <v>11</v>
      </c>
      <c r="N61" s="6">
        <v>1.77</v>
      </c>
      <c r="O61" s="30">
        <v>2.13</v>
      </c>
      <c r="P61" s="6" t="s">
        <v>155</v>
      </c>
      <c r="Q61" t="s">
        <v>80</v>
      </c>
    </row>
    <row r="62" spans="1:17" x14ac:dyDescent="0.25">
      <c r="A62" s="5">
        <v>44822</v>
      </c>
      <c r="B62" s="6" t="s">
        <v>196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84">
        <v>1.46</v>
      </c>
      <c r="J62" s="84">
        <v>1.6</v>
      </c>
      <c r="K62" s="84">
        <v>1.79</v>
      </c>
      <c r="L62" s="84">
        <v>1.94</v>
      </c>
      <c r="M62" s="6" t="s">
        <v>11</v>
      </c>
      <c r="N62" s="6">
        <v>404</v>
      </c>
      <c r="O62" s="6">
        <v>404</v>
      </c>
      <c r="P62" s="6" t="s">
        <v>148</v>
      </c>
      <c r="Q62" s="28" t="s">
        <v>23</v>
      </c>
    </row>
    <row r="63" spans="1:17" x14ac:dyDescent="0.25">
      <c r="A63" s="5">
        <v>44822</v>
      </c>
      <c r="B63" s="6" t="s">
        <v>197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84">
        <v>0</v>
      </c>
      <c r="J63" s="84">
        <v>0</v>
      </c>
      <c r="K63" s="84">
        <v>0</v>
      </c>
      <c r="L63" s="84">
        <v>0</v>
      </c>
      <c r="M63" s="6" t="s">
        <v>11</v>
      </c>
      <c r="N63" s="6">
        <v>404</v>
      </c>
      <c r="O63" s="6">
        <v>404</v>
      </c>
      <c r="P63" s="6" t="s">
        <v>148</v>
      </c>
      <c r="Q63" t="s">
        <v>178</v>
      </c>
    </row>
    <row r="64" spans="1:17" x14ac:dyDescent="0.25">
      <c r="A64" s="5">
        <v>44822</v>
      </c>
      <c r="B64" s="6" t="s">
        <v>198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84">
        <v>1.45</v>
      </c>
      <c r="J64" s="84">
        <v>1.52</v>
      </c>
      <c r="K64" s="84">
        <v>1.7</v>
      </c>
      <c r="L64" s="84">
        <v>2.15</v>
      </c>
      <c r="M64" s="6" t="s">
        <v>11</v>
      </c>
      <c r="N64" s="6">
        <v>404</v>
      </c>
      <c r="O64" s="6">
        <v>404</v>
      </c>
      <c r="P64" s="6" t="s">
        <v>155</v>
      </c>
      <c r="Q64" s="28" t="s">
        <v>23</v>
      </c>
    </row>
    <row r="65" spans="1:17" x14ac:dyDescent="0.25">
      <c r="A65" s="5">
        <v>44822</v>
      </c>
      <c r="B65" s="6" t="s">
        <v>199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84">
        <v>1.31</v>
      </c>
      <c r="J65" s="84">
        <v>404</v>
      </c>
      <c r="K65" s="84">
        <v>1.47</v>
      </c>
      <c r="L65" s="84">
        <v>2.81</v>
      </c>
      <c r="M65" s="6" t="s">
        <v>11</v>
      </c>
      <c r="N65" s="6">
        <v>1.76</v>
      </c>
      <c r="O65" s="27">
        <v>2.13</v>
      </c>
      <c r="P65" s="6" t="s">
        <v>148</v>
      </c>
      <c r="Q65" t="s">
        <v>15</v>
      </c>
    </row>
    <row r="66" spans="1:17" x14ac:dyDescent="0.25">
      <c r="A66" s="5">
        <v>44822</v>
      </c>
      <c r="B66" s="6" t="s">
        <v>200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84">
        <v>0</v>
      </c>
      <c r="J66" s="84">
        <v>0</v>
      </c>
      <c r="K66" s="84">
        <v>0</v>
      </c>
      <c r="L66" s="84">
        <v>0</v>
      </c>
      <c r="M66" s="6" t="s">
        <v>11</v>
      </c>
      <c r="N66" s="6">
        <v>404</v>
      </c>
      <c r="O66" s="6">
        <v>404</v>
      </c>
      <c r="P66" s="6" t="s">
        <v>155</v>
      </c>
      <c r="Q66" s="29" t="s">
        <v>178</v>
      </c>
    </row>
    <row r="67" spans="1:17" x14ac:dyDescent="0.25">
      <c r="A67" s="5">
        <v>44822</v>
      </c>
      <c r="B67" t="s">
        <v>201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84">
        <v>1.56</v>
      </c>
      <c r="J67" s="84">
        <v>1.71</v>
      </c>
      <c r="K67" s="84">
        <v>1.98</v>
      </c>
      <c r="L67" s="84">
        <v>1.88</v>
      </c>
      <c r="M67" s="6" t="s">
        <v>11</v>
      </c>
      <c r="N67" s="6">
        <v>2.2000000000000002</v>
      </c>
      <c r="O67" s="27">
        <v>1.7</v>
      </c>
      <c r="P67" s="6" t="s">
        <v>151</v>
      </c>
      <c r="Q67" t="s">
        <v>14</v>
      </c>
    </row>
    <row r="68" spans="1:17" x14ac:dyDescent="0.25">
      <c r="A68" s="5">
        <v>44822</v>
      </c>
      <c r="B68" s="6" t="s">
        <v>202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84">
        <v>404</v>
      </c>
      <c r="J68" s="84">
        <v>1.46</v>
      </c>
      <c r="K68" s="84">
        <v>1.61</v>
      </c>
      <c r="L68" s="84">
        <v>2.3199999999999998</v>
      </c>
      <c r="M68" s="6" t="s">
        <v>11</v>
      </c>
      <c r="N68" s="6">
        <v>1.84</v>
      </c>
      <c r="O68" s="6">
        <v>1.87</v>
      </c>
      <c r="P68" s="6" t="s">
        <v>142</v>
      </c>
      <c r="Q68" s="10" t="s">
        <v>41</v>
      </c>
    </row>
    <row r="69" spans="1:17" x14ac:dyDescent="0.25">
      <c r="A69" s="5">
        <v>44822</v>
      </c>
      <c r="B69" s="6" t="s">
        <v>203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84">
        <v>0</v>
      </c>
      <c r="J69" s="84">
        <v>0</v>
      </c>
      <c r="K69" s="84">
        <v>0</v>
      </c>
      <c r="L69" s="84">
        <v>0</v>
      </c>
      <c r="M69" s="6" t="s">
        <v>11</v>
      </c>
      <c r="N69" s="6">
        <v>404</v>
      </c>
      <c r="O69" s="6">
        <v>404</v>
      </c>
      <c r="P69" s="6" t="s">
        <v>140</v>
      </c>
      <c r="Q69" s="28" t="s">
        <v>204</v>
      </c>
    </row>
    <row r="70" spans="1:17" x14ac:dyDescent="0.25">
      <c r="A70" s="5">
        <v>44822</v>
      </c>
      <c r="B70" s="6" t="s">
        <v>205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84">
        <v>1.31</v>
      </c>
      <c r="J70" s="84">
        <v>1.43</v>
      </c>
      <c r="K70" s="84">
        <v>1.48</v>
      </c>
      <c r="L70" s="84">
        <v>2.76</v>
      </c>
      <c r="M70" s="6" t="s">
        <v>11</v>
      </c>
      <c r="N70" s="6">
        <v>1.81</v>
      </c>
      <c r="O70" s="30">
        <v>2.04</v>
      </c>
      <c r="P70" s="6" t="s">
        <v>156</v>
      </c>
      <c r="Q70" t="s">
        <v>14</v>
      </c>
    </row>
    <row r="71" spans="1:17" x14ac:dyDescent="0.25">
      <c r="A71" s="5">
        <v>44823</v>
      </c>
      <c r="B71" s="6" t="s">
        <v>206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84">
        <v>1.54</v>
      </c>
      <c r="J71" s="84">
        <v>1.69</v>
      </c>
      <c r="K71" s="84">
        <v>1.96</v>
      </c>
      <c r="L71" s="84">
        <v>1.91</v>
      </c>
      <c r="M71" s="6" t="s">
        <v>11</v>
      </c>
      <c r="N71" s="6">
        <v>404</v>
      </c>
      <c r="O71" s="6">
        <v>404</v>
      </c>
      <c r="P71" s="6" t="s">
        <v>142</v>
      </c>
      <c r="Q71" t="s">
        <v>18</v>
      </c>
    </row>
    <row r="72" spans="1:17" x14ac:dyDescent="0.25">
      <c r="A72" s="5">
        <v>44825</v>
      </c>
      <c r="B72" s="6" t="s">
        <v>103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84">
        <v>1.23</v>
      </c>
      <c r="J72" s="84">
        <v>1.44</v>
      </c>
      <c r="K72" s="84">
        <v>1.38</v>
      </c>
      <c r="L72" s="84">
        <v>3.1</v>
      </c>
      <c r="M72" s="6" t="s">
        <v>11</v>
      </c>
      <c r="N72" s="8">
        <v>1.58</v>
      </c>
      <c r="O72" s="6">
        <v>2.39</v>
      </c>
      <c r="P72" s="6" t="s">
        <v>142</v>
      </c>
      <c r="Q72" t="s">
        <v>56</v>
      </c>
    </row>
    <row r="73" spans="1:17" x14ac:dyDescent="0.25">
      <c r="A73" s="5">
        <v>44827</v>
      </c>
      <c r="B73" s="6" t="s">
        <v>207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84">
        <v>0</v>
      </c>
      <c r="J73" s="84">
        <v>0</v>
      </c>
      <c r="K73" s="84">
        <v>0</v>
      </c>
      <c r="L73" s="84">
        <v>0</v>
      </c>
      <c r="M73" s="6" t="s">
        <v>11</v>
      </c>
      <c r="N73" s="6">
        <v>0</v>
      </c>
      <c r="O73" s="6">
        <v>0</v>
      </c>
      <c r="P73" s="6">
        <v>0</v>
      </c>
      <c r="Q73" s="28" t="s">
        <v>23</v>
      </c>
    </row>
    <row r="74" spans="1:17" x14ac:dyDescent="0.25">
      <c r="A74" s="5">
        <v>44828</v>
      </c>
      <c r="B74" s="6" t="s">
        <v>208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84">
        <v>1.47</v>
      </c>
      <c r="J74" s="84">
        <v>1.59</v>
      </c>
      <c r="K74" s="84">
        <v>1.81</v>
      </c>
      <c r="L74" s="84">
        <v>2.04</v>
      </c>
      <c r="M74" s="6" t="s">
        <v>11</v>
      </c>
      <c r="N74" s="6">
        <v>2.0299999999999998</v>
      </c>
      <c r="O74" s="27">
        <v>1.79</v>
      </c>
      <c r="P74" s="6" t="s">
        <v>148</v>
      </c>
      <c r="Q74" t="s">
        <v>35</v>
      </c>
    </row>
    <row r="75" spans="1:17" x14ac:dyDescent="0.25">
      <c r="A75" s="5">
        <v>44828</v>
      </c>
      <c r="B75" s="6" t="s">
        <v>209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84">
        <v>1.17</v>
      </c>
      <c r="J75" s="84">
        <v>404</v>
      </c>
      <c r="K75" s="84">
        <v>404</v>
      </c>
      <c r="L75" s="84">
        <v>404</v>
      </c>
      <c r="M75" s="6" t="s">
        <v>11</v>
      </c>
      <c r="N75" s="8">
        <v>1.54</v>
      </c>
      <c r="O75" s="6">
        <v>2.4900000000000002</v>
      </c>
      <c r="P75" s="6" t="s">
        <v>480</v>
      </c>
      <c r="Q75" t="s">
        <v>49</v>
      </c>
    </row>
    <row r="76" spans="1:17" x14ac:dyDescent="0.25">
      <c r="A76" s="5">
        <v>44828</v>
      </c>
      <c r="B76" s="6" t="s">
        <v>210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84">
        <v>1.44</v>
      </c>
      <c r="J76" s="84">
        <v>1.56</v>
      </c>
      <c r="K76" s="84">
        <v>1.74</v>
      </c>
      <c r="L76" s="84">
        <v>2.16</v>
      </c>
      <c r="M76" s="6" t="s">
        <v>11</v>
      </c>
      <c r="N76" s="6">
        <v>1.98</v>
      </c>
      <c r="O76" s="30">
        <v>1.86</v>
      </c>
      <c r="P76" s="6" t="s">
        <v>145</v>
      </c>
      <c r="Q76" t="s">
        <v>96</v>
      </c>
    </row>
    <row r="77" spans="1:17" x14ac:dyDescent="0.25">
      <c r="A77" s="5">
        <v>44828</v>
      </c>
      <c r="B77" s="6" t="s">
        <v>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84">
        <v>0</v>
      </c>
      <c r="J77" s="84">
        <v>0</v>
      </c>
      <c r="K77" s="84">
        <v>0</v>
      </c>
      <c r="L77" s="84">
        <v>0</v>
      </c>
      <c r="M77" s="6" t="s">
        <v>44</v>
      </c>
      <c r="N77" s="6">
        <v>0</v>
      </c>
      <c r="O77" s="6">
        <v>0</v>
      </c>
      <c r="P77" s="6">
        <v>0</v>
      </c>
      <c r="Q77" t="s">
        <v>212</v>
      </c>
    </row>
    <row r="78" spans="1:17" x14ac:dyDescent="0.25">
      <c r="A78" s="5">
        <v>44828</v>
      </c>
      <c r="B78" s="6" t="s">
        <v>213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84">
        <v>1.25</v>
      </c>
      <c r="J78" s="84">
        <v>404</v>
      </c>
      <c r="K78" s="84">
        <v>1.43</v>
      </c>
      <c r="L78" s="84">
        <v>2.97</v>
      </c>
      <c r="M78" s="6" t="s">
        <v>11</v>
      </c>
      <c r="N78" s="6">
        <v>1.75</v>
      </c>
      <c r="O78" s="30">
        <v>2.12</v>
      </c>
      <c r="P78" s="6" t="s">
        <v>150</v>
      </c>
      <c r="Q78" t="s">
        <v>34</v>
      </c>
    </row>
    <row r="79" spans="1:17" x14ac:dyDescent="0.25">
      <c r="A79" s="5">
        <v>44828</v>
      </c>
      <c r="B79" s="6" t="s">
        <v>214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84">
        <v>1.41</v>
      </c>
      <c r="J79" s="84">
        <v>1.52</v>
      </c>
      <c r="K79" s="84">
        <v>1.68</v>
      </c>
      <c r="L79" s="84">
        <v>2.266</v>
      </c>
      <c r="M79" s="6" t="s">
        <v>11</v>
      </c>
      <c r="N79" s="6">
        <v>1.94</v>
      </c>
      <c r="O79" s="27">
        <v>1.88</v>
      </c>
      <c r="P79" s="6" t="s">
        <v>139</v>
      </c>
      <c r="Q79" t="s">
        <v>14</v>
      </c>
    </row>
    <row r="80" spans="1:17" x14ac:dyDescent="0.25">
      <c r="A80" s="5">
        <v>44832</v>
      </c>
      <c r="B80" s="6" t="s">
        <v>215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84">
        <v>0</v>
      </c>
      <c r="J80" s="84">
        <v>0</v>
      </c>
      <c r="K80" s="84">
        <v>0</v>
      </c>
      <c r="L80" s="84">
        <v>0</v>
      </c>
      <c r="M80" s="6" t="s">
        <v>44</v>
      </c>
      <c r="N80" s="6">
        <v>0</v>
      </c>
      <c r="O80" s="6">
        <v>0</v>
      </c>
      <c r="P80" s="6">
        <v>0</v>
      </c>
      <c r="Q80" t="s">
        <v>216</v>
      </c>
    </row>
    <row r="81" spans="1:17" x14ac:dyDescent="0.25">
      <c r="A81" s="5">
        <v>44832</v>
      </c>
      <c r="B81" s="6" t="s">
        <v>217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84">
        <v>0</v>
      </c>
      <c r="J81" s="84">
        <v>0</v>
      </c>
      <c r="K81" s="84">
        <v>0</v>
      </c>
      <c r="L81" s="84">
        <v>0</v>
      </c>
      <c r="M81" s="6" t="s">
        <v>11</v>
      </c>
      <c r="N81" s="6">
        <v>0</v>
      </c>
      <c r="O81" s="6">
        <v>0</v>
      </c>
      <c r="P81" s="6">
        <v>0</v>
      </c>
      <c r="Q81" t="s">
        <v>178</v>
      </c>
    </row>
    <row r="82" spans="1:17" x14ac:dyDescent="0.25">
      <c r="A82" s="5">
        <v>44832</v>
      </c>
      <c r="B82" s="6" t="s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84">
        <v>0</v>
      </c>
      <c r="J82" s="84">
        <v>0</v>
      </c>
      <c r="K82" s="84">
        <v>0</v>
      </c>
      <c r="L82" s="84">
        <v>0</v>
      </c>
      <c r="M82" s="6" t="s">
        <v>44</v>
      </c>
      <c r="N82" s="6">
        <v>0</v>
      </c>
      <c r="O82" s="6">
        <v>0</v>
      </c>
      <c r="P82" s="6">
        <v>0</v>
      </c>
      <c r="Q82" t="s">
        <v>219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62" workbookViewId="0">
      <selection activeCell="D93" sqref="D93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87"/>
    </row>
    <row r="2" spans="1:13" ht="15.75" x14ac:dyDescent="0.25">
      <c r="A2" s="5">
        <v>44806</v>
      </c>
      <c r="B2" s="6" t="s">
        <v>85</v>
      </c>
      <c r="C2" s="71">
        <v>1.75</v>
      </c>
      <c r="D2" s="71" t="s">
        <v>569</v>
      </c>
      <c r="E2" s="71" t="s">
        <v>765</v>
      </c>
      <c r="F2" s="72">
        <v>0</v>
      </c>
      <c r="G2" s="72"/>
      <c r="H2" s="6" t="s">
        <v>139</v>
      </c>
      <c r="I2" s="28" t="s">
        <v>86</v>
      </c>
      <c r="J2" s="87">
        <f>D89</f>
        <v>100000</v>
      </c>
      <c r="K2" s="5">
        <v>44805</v>
      </c>
      <c r="L2" s="89">
        <f t="shared" ref="L2:L31" si="0">SUMIF($A$2:$A$79,K2,$G$2:$G$79)</f>
        <v>0</v>
      </c>
      <c r="M2">
        <f>L2/$J$2*100</f>
        <v>0</v>
      </c>
    </row>
    <row r="3" spans="1:13" ht="15.75" x14ac:dyDescent="0.25">
      <c r="A3" s="5">
        <v>44806</v>
      </c>
      <c r="B3" s="6" t="s">
        <v>87</v>
      </c>
      <c r="C3" s="71">
        <v>1.94</v>
      </c>
      <c r="D3" s="71" t="s">
        <v>569</v>
      </c>
      <c r="E3" s="83" t="s">
        <v>766</v>
      </c>
      <c r="F3" s="72">
        <v>0</v>
      </c>
      <c r="G3" s="72">
        <v>0</v>
      </c>
      <c r="H3" s="6" t="s">
        <v>151</v>
      </c>
      <c r="I3" t="s">
        <v>88</v>
      </c>
      <c r="J3" s="87">
        <f>G2+J2</f>
        <v>100000</v>
      </c>
      <c r="K3" s="5">
        <v>44806</v>
      </c>
      <c r="L3" s="89">
        <f t="shared" si="0"/>
        <v>732.00000000000023</v>
      </c>
      <c r="M3">
        <f t="shared" ref="M3:M31" si="1">L3/$J$2*100</f>
        <v>0.73200000000000021</v>
      </c>
    </row>
    <row r="4" spans="1:13" ht="15.75" x14ac:dyDescent="0.25">
      <c r="A4" s="5">
        <v>44806</v>
      </c>
      <c r="B4" s="6" t="s">
        <v>89</v>
      </c>
      <c r="C4" s="71">
        <v>1.61</v>
      </c>
      <c r="D4" s="71" t="s">
        <v>569</v>
      </c>
      <c r="E4" s="76" t="s">
        <v>766</v>
      </c>
      <c r="F4" s="72">
        <f>C4*D$92</f>
        <v>1932.0000000000002</v>
      </c>
      <c r="G4" s="72">
        <f t="shared" ref="G4:G18" si="2">F4-D$92</f>
        <v>732.00000000000023</v>
      </c>
      <c r="H4" s="6" t="s">
        <v>142</v>
      </c>
      <c r="I4" t="s">
        <v>23</v>
      </c>
      <c r="J4" s="88">
        <f>G3+J3</f>
        <v>100000</v>
      </c>
      <c r="K4" s="5">
        <v>44807</v>
      </c>
      <c r="L4" s="89">
        <f t="shared" si="0"/>
        <v>7356</v>
      </c>
      <c r="M4">
        <f t="shared" si="1"/>
        <v>7.3559999999999999</v>
      </c>
    </row>
    <row r="5" spans="1:13" ht="15.75" x14ac:dyDescent="0.25">
      <c r="A5" s="5">
        <v>44806</v>
      </c>
      <c r="B5" s="6" t="s">
        <v>90</v>
      </c>
      <c r="C5" s="71">
        <v>1.76</v>
      </c>
      <c r="D5" s="71" t="s">
        <v>569</v>
      </c>
      <c r="E5" s="76" t="s">
        <v>765</v>
      </c>
      <c r="F5" s="72">
        <f>C5*D$92</f>
        <v>2112</v>
      </c>
      <c r="G5" s="72">
        <v>0</v>
      </c>
      <c r="H5" s="6" t="s">
        <v>154</v>
      </c>
      <c r="I5" t="s">
        <v>15</v>
      </c>
      <c r="J5" s="88">
        <f t="shared" ref="J5:J68" si="3">G4+J4</f>
        <v>100732</v>
      </c>
      <c r="K5" s="5">
        <v>44808</v>
      </c>
      <c r="L5" s="89">
        <f t="shared" si="0"/>
        <v>840</v>
      </c>
      <c r="M5">
        <f t="shared" si="1"/>
        <v>0.84</v>
      </c>
    </row>
    <row r="6" spans="1:13" ht="15.75" x14ac:dyDescent="0.25">
      <c r="A6" s="5">
        <v>44807</v>
      </c>
      <c r="B6" s="6" t="s">
        <v>91</v>
      </c>
      <c r="C6" s="71">
        <v>1.33</v>
      </c>
      <c r="D6" s="71" t="s">
        <v>569</v>
      </c>
      <c r="E6" s="76" t="s">
        <v>767</v>
      </c>
      <c r="F6" s="72">
        <f>C6*D$92</f>
        <v>1596</v>
      </c>
      <c r="G6" s="72">
        <f t="shared" si="2"/>
        <v>396</v>
      </c>
      <c r="H6" s="6" t="s">
        <v>144</v>
      </c>
      <c r="I6" t="s">
        <v>13</v>
      </c>
      <c r="J6" s="88">
        <f t="shared" si="3"/>
        <v>100732</v>
      </c>
      <c r="K6" s="5">
        <v>44809</v>
      </c>
      <c r="L6" s="89">
        <f t="shared" si="0"/>
        <v>1080</v>
      </c>
      <c r="M6">
        <f t="shared" si="1"/>
        <v>1.08</v>
      </c>
    </row>
    <row r="7" spans="1:13" ht="15.75" x14ac:dyDescent="0.25">
      <c r="A7" s="5">
        <v>44807</v>
      </c>
      <c r="B7" s="6" t="s">
        <v>92</v>
      </c>
      <c r="C7" s="71">
        <v>1.71</v>
      </c>
      <c r="D7" s="71" t="s">
        <v>569</v>
      </c>
      <c r="E7" s="76" t="s">
        <v>765</v>
      </c>
      <c r="F7" s="72">
        <f>C7*D$92</f>
        <v>2052</v>
      </c>
      <c r="G7" s="72">
        <f t="shared" si="2"/>
        <v>852</v>
      </c>
      <c r="H7" s="6" t="s">
        <v>155</v>
      </c>
      <c r="I7" t="s">
        <v>80</v>
      </c>
      <c r="J7" s="88">
        <f t="shared" si="3"/>
        <v>101128</v>
      </c>
      <c r="K7" s="5">
        <v>44810</v>
      </c>
      <c r="L7" s="89">
        <f t="shared" si="0"/>
        <v>-1200</v>
      </c>
      <c r="M7">
        <f t="shared" si="1"/>
        <v>-1.2</v>
      </c>
    </row>
    <row r="8" spans="1:13" ht="15.75" x14ac:dyDescent="0.25">
      <c r="A8" s="5">
        <v>44807</v>
      </c>
      <c r="B8" s="6" t="s">
        <v>93</v>
      </c>
      <c r="C8" s="71">
        <v>1.37</v>
      </c>
      <c r="D8" s="71" t="s">
        <v>569</v>
      </c>
      <c r="E8" s="73" t="s">
        <v>767</v>
      </c>
      <c r="F8" s="72">
        <v>0</v>
      </c>
      <c r="G8" s="72">
        <v>0</v>
      </c>
      <c r="H8" s="6" t="s">
        <v>140</v>
      </c>
      <c r="I8" t="s">
        <v>94</v>
      </c>
      <c r="J8" s="88">
        <f t="shared" si="3"/>
        <v>101980</v>
      </c>
      <c r="K8" s="5">
        <v>44811</v>
      </c>
      <c r="L8" s="89">
        <f t="shared" si="0"/>
        <v>0</v>
      </c>
      <c r="M8">
        <f t="shared" si="1"/>
        <v>0</v>
      </c>
    </row>
    <row r="9" spans="1:13" ht="15.75" x14ac:dyDescent="0.25">
      <c r="A9" s="5">
        <v>44807</v>
      </c>
      <c r="B9" s="6" t="s">
        <v>93</v>
      </c>
      <c r="C9" s="71">
        <v>1.97</v>
      </c>
      <c r="D9" s="71" t="s">
        <v>569</v>
      </c>
      <c r="E9" s="76" t="s">
        <v>488</v>
      </c>
      <c r="F9" s="72">
        <f>C9*D$92</f>
        <v>2364</v>
      </c>
      <c r="G9" s="72">
        <f t="shared" si="2"/>
        <v>1164</v>
      </c>
      <c r="H9" s="6" t="s">
        <v>140</v>
      </c>
      <c r="I9" t="s">
        <v>94</v>
      </c>
      <c r="J9" s="88">
        <f t="shared" si="3"/>
        <v>101980</v>
      </c>
      <c r="K9" s="5">
        <v>44812</v>
      </c>
      <c r="L9" s="89">
        <f t="shared" si="0"/>
        <v>0</v>
      </c>
      <c r="M9">
        <f t="shared" si="1"/>
        <v>0</v>
      </c>
    </row>
    <row r="10" spans="1:13" ht="15.75" x14ac:dyDescent="0.25">
      <c r="A10" s="5">
        <v>44807</v>
      </c>
      <c r="B10" s="6" t="s">
        <v>95</v>
      </c>
      <c r="C10" s="71">
        <v>1.39</v>
      </c>
      <c r="D10" s="71" t="s">
        <v>569</v>
      </c>
      <c r="E10" s="76" t="s">
        <v>767</v>
      </c>
      <c r="F10" s="72">
        <f>C10*D$92</f>
        <v>1667.9999999999998</v>
      </c>
      <c r="G10" s="72">
        <f t="shared" si="2"/>
        <v>467.99999999999977</v>
      </c>
      <c r="H10" s="6" t="s">
        <v>139</v>
      </c>
      <c r="I10" t="s">
        <v>96</v>
      </c>
      <c r="J10" s="88">
        <f t="shared" si="3"/>
        <v>103144</v>
      </c>
      <c r="K10" s="5">
        <v>44813</v>
      </c>
      <c r="L10" s="89">
        <f t="shared" si="0"/>
        <v>0</v>
      </c>
      <c r="M10">
        <f t="shared" si="1"/>
        <v>0</v>
      </c>
    </row>
    <row r="11" spans="1:13" ht="15.75" x14ac:dyDescent="0.25">
      <c r="A11" s="5">
        <v>44807</v>
      </c>
      <c r="B11" s="6" t="s">
        <v>97</v>
      </c>
      <c r="C11" s="71">
        <v>1.72</v>
      </c>
      <c r="D11" s="71" t="s">
        <v>569</v>
      </c>
      <c r="E11" s="73" t="s">
        <v>765</v>
      </c>
      <c r="F11" s="72">
        <v>0</v>
      </c>
      <c r="G11" s="72">
        <v>0</v>
      </c>
      <c r="H11" s="6" t="s">
        <v>139</v>
      </c>
      <c r="I11" t="s">
        <v>49</v>
      </c>
      <c r="J11" s="88">
        <f t="shared" si="3"/>
        <v>103612</v>
      </c>
      <c r="K11" s="5">
        <v>44814</v>
      </c>
      <c r="L11" s="89">
        <f t="shared" si="0"/>
        <v>-2760</v>
      </c>
      <c r="M11">
        <f t="shared" si="1"/>
        <v>-2.76</v>
      </c>
    </row>
    <row r="12" spans="1:13" ht="15.75" x14ac:dyDescent="0.25">
      <c r="A12" s="5">
        <v>44807</v>
      </c>
      <c r="B12" s="6" t="s">
        <v>98</v>
      </c>
      <c r="C12" s="71">
        <v>1.77</v>
      </c>
      <c r="D12" s="71" t="s">
        <v>569</v>
      </c>
      <c r="E12" s="76" t="s">
        <v>765</v>
      </c>
      <c r="F12" s="72">
        <f t="shared" ref="F12:F18" si="4">C12*D$92</f>
        <v>2124</v>
      </c>
      <c r="G12" s="72">
        <f t="shared" si="2"/>
        <v>924</v>
      </c>
      <c r="H12" s="6" t="s">
        <v>145</v>
      </c>
      <c r="I12" t="s">
        <v>34</v>
      </c>
      <c r="J12" s="88">
        <f t="shared" si="3"/>
        <v>103612</v>
      </c>
      <c r="K12" s="5">
        <v>44815</v>
      </c>
      <c r="L12" s="89">
        <f t="shared" si="0"/>
        <v>-2400</v>
      </c>
      <c r="M12">
        <f t="shared" si="1"/>
        <v>-2.4</v>
      </c>
    </row>
    <row r="13" spans="1:13" ht="15.75" x14ac:dyDescent="0.25">
      <c r="A13" s="5">
        <v>44807</v>
      </c>
      <c r="B13" s="6" t="s">
        <v>89</v>
      </c>
      <c r="C13" s="71">
        <v>1.61</v>
      </c>
      <c r="D13" s="71" t="s">
        <v>569</v>
      </c>
      <c r="E13" s="76" t="s">
        <v>766</v>
      </c>
      <c r="F13" s="72">
        <f t="shared" si="4"/>
        <v>1932.0000000000002</v>
      </c>
      <c r="G13" s="72">
        <f t="shared" si="2"/>
        <v>732.00000000000023</v>
      </c>
      <c r="H13" s="6" t="s">
        <v>142</v>
      </c>
      <c r="I13" t="s">
        <v>23</v>
      </c>
      <c r="J13" s="88">
        <f t="shared" si="3"/>
        <v>104536</v>
      </c>
      <c r="K13" s="5">
        <v>44816</v>
      </c>
      <c r="L13" s="89">
        <f t="shared" si="0"/>
        <v>0</v>
      </c>
      <c r="M13">
        <f t="shared" si="1"/>
        <v>0</v>
      </c>
    </row>
    <row r="14" spans="1:13" ht="15.75" x14ac:dyDescent="0.25">
      <c r="A14" s="5">
        <v>44807</v>
      </c>
      <c r="B14" s="6" t="s">
        <v>99</v>
      </c>
      <c r="C14" s="71">
        <v>1.35</v>
      </c>
      <c r="D14" s="71" t="s">
        <v>569</v>
      </c>
      <c r="E14" s="76" t="s">
        <v>767</v>
      </c>
      <c r="F14" s="72">
        <f t="shared" si="4"/>
        <v>1620</v>
      </c>
      <c r="G14" s="72">
        <v>0</v>
      </c>
      <c r="H14" s="6" t="s">
        <v>139</v>
      </c>
      <c r="I14" t="s">
        <v>34</v>
      </c>
      <c r="J14" s="88">
        <f t="shared" si="3"/>
        <v>105268</v>
      </c>
      <c r="K14" s="5">
        <v>44817</v>
      </c>
      <c r="L14" s="89">
        <f t="shared" si="0"/>
        <v>1212.0000000000002</v>
      </c>
      <c r="M14">
        <f t="shared" si="1"/>
        <v>1.2120000000000002</v>
      </c>
    </row>
    <row r="15" spans="1:13" ht="15.75" x14ac:dyDescent="0.25">
      <c r="A15" s="5">
        <v>44807</v>
      </c>
      <c r="B15" s="6" t="s">
        <v>99</v>
      </c>
      <c r="C15" s="71">
        <v>1.81</v>
      </c>
      <c r="D15" s="71" t="s">
        <v>569</v>
      </c>
      <c r="E15" s="76" t="s">
        <v>488</v>
      </c>
      <c r="F15" s="72">
        <f t="shared" si="4"/>
        <v>2172</v>
      </c>
      <c r="G15" s="72">
        <f t="shared" si="2"/>
        <v>972</v>
      </c>
      <c r="H15" s="6" t="s">
        <v>139</v>
      </c>
      <c r="I15" t="s">
        <v>34</v>
      </c>
      <c r="J15" s="88">
        <f t="shared" si="3"/>
        <v>105268</v>
      </c>
      <c r="K15" s="5">
        <v>44818</v>
      </c>
      <c r="L15" s="89">
        <f t="shared" si="0"/>
        <v>1044</v>
      </c>
      <c r="M15">
        <f t="shared" si="1"/>
        <v>1.044</v>
      </c>
    </row>
    <row r="16" spans="1:13" ht="15.75" x14ac:dyDescent="0.25">
      <c r="A16" s="5">
        <v>44807</v>
      </c>
      <c r="B16" s="6" t="s">
        <v>100</v>
      </c>
      <c r="C16" s="71">
        <v>1.41</v>
      </c>
      <c r="D16" s="71" t="s">
        <v>569</v>
      </c>
      <c r="E16" s="76" t="s">
        <v>808</v>
      </c>
      <c r="F16" s="72">
        <f t="shared" si="4"/>
        <v>1692</v>
      </c>
      <c r="G16" s="72">
        <f t="shared" si="2"/>
        <v>492</v>
      </c>
      <c r="H16" s="6" t="s">
        <v>155</v>
      </c>
      <c r="I16" t="s">
        <v>14</v>
      </c>
      <c r="J16" s="88">
        <f t="shared" si="3"/>
        <v>106240</v>
      </c>
      <c r="K16" s="5">
        <v>44819</v>
      </c>
      <c r="L16" s="89">
        <f t="shared" si="0"/>
        <v>0</v>
      </c>
      <c r="M16">
        <f t="shared" si="1"/>
        <v>0</v>
      </c>
    </row>
    <row r="17" spans="1:13" ht="15.75" x14ac:dyDescent="0.25">
      <c r="A17" s="5">
        <v>44807</v>
      </c>
      <c r="B17" s="6" t="s">
        <v>100</v>
      </c>
      <c r="C17" s="71">
        <v>1.7</v>
      </c>
      <c r="D17" s="71" t="s">
        <v>569</v>
      </c>
      <c r="E17" s="76" t="s">
        <v>487</v>
      </c>
      <c r="F17" s="72">
        <f t="shared" si="4"/>
        <v>2040</v>
      </c>
      <c r="G17" s="72">
        <f t="shared" si="2"/>
        <v>840</v>
      </c>
      <c r="H17" s="6" t="s">
        <v>155</v>
      </c>
      <c r="I17" t="s">
        <v>14</v>
      </c>
      <c r="J17" s="88">
        <f t="shared" si="3"/>
        <v>106732</v>
      </c>
      <c r="K17" s="5">
        <v>44820</v>
      </c>
      <c r="L17" s="89">
        <f t="shared" si="0"/>
        <v>0</v>
      </c>
      <c r="M17">
        <f t="shared" si="1"/>
        <v>0</v>
      </c>
    </row>
    <row r="18" spans="1:13" ht="15.75" x14ac:dyDescent="0.25">
      <c r="A18" s="5">
        <v>44807</v>
      </c>
      <c r="B18" s="6" t="s">
        <v>101</v>
      </c>
      <c r="C18" s="71">
        <v>1.43</v>
      </c>
      <c r="D18" s="71" t="s">
        <v>569</v>
      </c>
      <c r="E18" s="76" t="s">
        <v>808</v>
      </c>
      <c r="F18" s="72">
        <f t="shared" si="4"/>
        <v>1716</v>
      </c>
      <c r="G18" s="72">
        <f t="shared" si="2"/>
        <v>516</v>
      </c>
      <c r="H18" s="6" t="s">
        <v>145</v>
      </c>
      <c r="I18" t="s">
        <v>14</v>
      </c>
      <c r="J18" s="88">
        <f t="shared" si="3"/>
        <v>107572</v>
      </c>
      <c r="K18" s="5">
        <v>44821</v>
      </c>
      <c r="L18" s="89">
        <f t="shared" si="0"/>
        <v>-3996</v>
      </c>
      <c r="M18">
        <f t="shared" si="1"/>
        <v>-3.9960000000000004</v>
      </c>
    </row>
    <row r="19" spans="1:13" ht="15.75" x14ac:dyDescent="0.25">
      <c r="A19" s="5">
        <v>44808</v>
      </c>
      <c r="B19" s="6" t="s">
        <v>102</v>
      </c>
      <c r="C19" s="71">
        <v>1.88</v>
      </c>
      <c r="D19" s="71" t="s">
        <v>569</v>
      </c>
      <c r="E19" s="83" t="s">
        <v>766</v>
      </c>
      <c r="F19" s="72">
        <v>0</v>
      </c>
      <c r="G19" s="72">
        <v>0</v>
      </c>
      <c r="H19" s="6" t="s">
        <v>151</v>
      </c>
      <c r="I19" t="s">
        <v>14</v>
      </c>
      <c r="J19" s="88">
        <f t="shared" si="3"/>
        <v>108088</v>
      </c>
      <c r="K19" s="5">
        <v>44822</v>
      </c>
      <c r="L19" s="89">
        <f t="shared" si="0"/>
        <v>612</v>
      </c>
      <c r="M19">
        <f t="shared" si="1"/>
        <v>0.61199999999999999</v>
      </c>
    </row>
    <row r="20" spans="1:13" ht="15.75" x14ac:dyDescent="0.25">
      <c r="A20" s="5">
        <v>44808</v>
      </c>
      <c r="B20" s="6" t="s">
        <v>102</v>
      </c>
      <c r="C20" s="71">
        <v>1.7</v>
      </c>
      <c r="D20" s="71" t="s">
        <v>569</v>
      </c>
      <c r="E20" s="76" t="s">
        <v>488</v>
      </c>
      <c r="F20" s="72">
        <f>C20*D$92</f>
        <v>2040</v>
      </c>
      <c r="G20" s="72">
        <f t="shared" ref="G20:G35" si="5">F20-D$92</f>
        <v>840</v>
      </c>
      <c r="H20" s="6" t="s">
        <v>151</v>
      </c>
      <c r="I20" t="s">
        <v>14</v>
      </c>
      <c r="J20" s="88">
        <f t="shared" si="3"/>
        <v>108088</v>
      </c>
      <c r="K20" s="5">
        <v>44823</v>
      </c>
      <c r="L20" s="89">
        <f t="shared" si="0"/>
        <v>1092</v>
      </c>
      <c r="M20">
        <f t="shared" si="1"/>
        <v>1.0919999999999999</v>
      </c>
    </row>
    <row r="21" spans="1:13" ht="15.75" x14ac:dyDescent="0.25">
      <c r="A21" s="5">
        <v>44809</v>
      </c>
      <c r="B21" s="6" t="s">
        <v>103</v>
      </c>
      <c r="C21" s="71">
        <v>1.9</v>
      </c>
      <c r="D21" s="71" t="s">
        <v>569</v>
      </c>
      <c r="E21" s="76" t="s">
        <v>765</v>
      </c>
      <c r="F21" s="72">
        <f>C21*D$92</f>
        <v>2280</v>
      </c>
      <c r="G21" s="72">
        <f t="shared" si="5"/>
        <v>1080</v>
      </c>
      <c r="H21" s="6" t="s">
        <v>145</v>
      </c>
      <c r="I21" t="s">
        <v>56</v>
      </c>
      <c r="J21" s="88">
        <f t="shared" si="3"/>
        <v>108928</v>
      </c>
      <c r="K21" s="5">
        <v>44824</v>
      </c>
      <c r="L21" s="89">
        <f t="shared" si="0"/>
        <v>0</v>
      </c>
      <c r="M21">
        <f t="shared" si="1"/>
        <v>0</v>
      </c>
    </row>
    <row r="22" spans="1:13" ht="15.75" x14ac:dyDescent="0.25">
      <c r="A22" s="5">
        <v>44810</v>
      </c>
      <c r="B22" s="6" t="s">
        <v>104</v>
      </c>
      <c r="C22" s="71">
        <v>1.31</v>
      </c>
      <c r="D22" s="71" t="s">
        <v>569</v>
      </c>
      <c r="E22" s="73" t="s">
        <v>767</v>
      </c>
      <c r="F22" s="72">
        <v>0</v>
      </c>
      <c r="G22" s="72">
        <v>0</v>
      </c>
      <c r="H22" s="6" t="s">
        <v>142</v>
      </c>
      <c r="I22" t="s">
        <v>15</v>
      </c>
      <c r="J22" s="88">
        <f t="shared" si="3"/>
        <v>110008</v>
      </c>
      <c r="K22" s="5">
        <v>44825</v>
      </c>
      <c r="L22" s="89">
        <f t="shared" si="0"/>
        <v>-1200</v>
      </c>
      <c r="M22">
        <f t="shared" si="1"/>
        <v>-1.2</v>
      </c>
    </row>
    <row r="23" spans="1:13" ht="15.75" x14ac:dyDescent="0.25">
      <c r="A23" s="5">
        <v>44810</v>
      </c>
      <c r="B23" s="6" t="s">
        <v>105</v>
      </c>
      <c r="C23" s="71">
        <v>1.67</v>
      </c>
      <c r="D23" s="71" t="s">
        <v>569</v>
      </c>
      <c r="E23" s="73" t="s">
        <v>765</v>
      </c>
      <c r="F23" s="72">
        <v>0</v>
      </c>
      <c r="G23" s="72">
        <v>0</v>
      </c>
      <c r="H23" s="6" t="s">
        <v>148</v>
      </c>
      <c r="I23" t="s">
        <v>15</v>
      </c>
      <c r="J23" s="88">
        <f t="shared" si="3"/>
        <v>110008</v>
      </c>
      <c r="K23" s="5">
        <v>44826</v>
      </c>
      <c r="L23" s="89">
        <f t="shared" si="0"/>
        <v>0</v>
      </c>
      <c r="M23">
        <f t="shared" si="1"/>
        <v>0</v>
      </c>
    </row>
    <row r="24" spans="1:13" ht="15.75" x14ac:dyDescent="0.25">
      <c r="A24" s="5">
        <v>44810</v>
      </c>
      <c r="B24" s="6" t="s">
        <v>106</v>
      </c>
      <c r="C24" s="71">
        <v>1.37</v>
      </c>
      <c r="D24" s="71" t="s">
        <v>569</v>
      </c>
      <c r="E24" s="76" t="s">
        <v>767</v>
      </c>
      <c r="F24" s="72">
        <f>C24*D$92</f>
        <v>1644.0000000000002</v>
      </c>
      <c r="G24" s="72">
        <v>0</v>
      </c>
      <c r="H24" s="6" t="s">
        <v>156</v>
      </c>
      <c r="I24" t="s">
        <v>14</v>
      </c>
      <c r="J24" s="88">
        <f t="shared" si="3"/>
        <v>110008</v>
      </c>
      <c r="K24" s="5">
        <v>44827</v>
      </c>
      <c r="L24" s="89">
        <f t="shared" si="0"/>
        <v>0</v>
      </c>
      <c r="M24">
        <f t="shared" si="1"/>
        <v>0</v>
      </c>
    </row>
    <row r="25" spans="1:13" ht="15.75" x14ac:dyDescent="0.25">
      <c r="A25" s="5">
        <v>44810</v>
      </c>
      <c r="B25" s="6" t="s">
        <v>106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5"/>
        <v>-1200</v>
      </c>
      <c r="H25" s="6" t="s">
        <v>156</v>
      </c>
      <c r="I25" t="s">
        <v>14</v>
      </c>
      <c r="J25" s="88">
        <f t="shared" si="3"/>
        <v>110008</v>
      </c>
      <c r="K25" s="5">
        <v>44828</v>
      </c>
      <c r="L25" s="89">
        <f t="shared" si="0"/>
        <v>3768</v>
      </c>
      <c r="M25">
        <f t="shared" si="1"/>
        <v>3.7679999999999998</v>
      </c>
    </row>
    <row r="26" spans="1:13" ht="15.75" x14ac:dyDescent="0.25">
      <c r="A26" s="5">
        <v>44811</v>
      </c>
      <c r="B26" s="6" t="s">
        <v>107</v>
      </c>
      <c r="C26" s="71">
        <v>1.82</v>
      </c>
      <c r="D26" s="71" t="s">
        <v>569</v>
      </c>
      <c r="E26" s="73" t="s">
        <v>765</v>
      </c>
      <c r="F26" s="72">
        <v>0</v>
      </c>
      <c r="G26" s="72">
        <v>0</v>
      </c>
      <c r="H26" s="6" t="s">
        <v>140</v>
      </c>
      <c r="I26" t="s">
        <v>15</v>
      </c>
      <c r="J26" s="88">
        <f t="shared" si="3"/>
        <v>108808</v>
      </c>
      <c r="K26" s="5">
        <v>44829</v>
      </c>
      <c r="L26" s="89">
        <f t="shared" si="0"/>
        <v>0</v>
      </c>
      <c r="M26">
        <f t="shared" si="1"/>
        <v>0</v>
      </c>
    </row>
    <row r="27" spans="1:13" ht="15.75" x14ac:dyDescent="0.25">
      <c r="A27" s="5">
        <v>44814</v>
      </c>
      <c r="B27" s="6" t="s">
        <v>112</v>
      </c>
      <c r="C27" s="71">
        <v>1.38</v>
      </c>
      <c r="D27" s="71" t="s">
        <v>569</v>
      </c>
      <c r="E27" s="76" t="s">
        <v>767</v>
      </c>
      <c r="F27" s="72">
        <f>C27*D$92</f>
        <v>1655.9999999999998</v>
      </c>
      <c r="G27" s="72">
        <v>0</v>
      </c>
      <c r="H27" s="6" t="s">
        <v>149</v>
      </c>
      <c r="I27" t="s">
        <v>18</v>
      </c>
      <c r="J27" s="88">
        <f t="shared" si="3"/>
        <v>108808</v>
      </c>
      <c r="K27" s="5">
        <v>44830</v>
      </c>
      <c r="L27" s="89">
        <f t="shared" si="0"/>
        <v>0</v>
      </c>
      <c r="M27">
        <f t="shared" si="1"/>
        <v>0</v>
      </c>
    </row>
    <row r="28" spans="1:13" ht="15.75" x14ac:dyDescent="0.25">
      <c r="A28" s="5">
        <v>44814</v>
      </c>
      <c r="B28" s="6" t="s">
        <v>113</v>
      </c>
      <c r="C28" s="71">
        <v>1.7</v>
      </c>
      <c r="D28" s="71" t="s">
        <v>569</v>
      </c>
      <c r="E28" s="76" t="s">
        <v>765</v>
      </c>
      <c r="F28" s="72">
        <f>C28*D$92</f>
        <v>2040</v>
      </c>
      <c r="G28" s="72">
        <f t="shared" si="5"/>
        <v>840</v>
      </c>
      <c r="H28" s="6" t="s">
        <v>145</v>
      </c>
      <c r="I28" t="s">
        <v>13</v>
      </c>
      <c r="J28" s="88">
        <f t="shared" si="3"/>
        <v>108808</v>
      </c>
      <c r="K28" s="5">
        <v>44831</v>
      </c>
      <c r="L28" s="89">
        <f t="shared" si="0"/>
        <v>0</v>
      </c>
      <c r="M28">
        <f t="shared" si="1"/>
        <v>0</v>
      </c>
    </row>
    <row r="29" spans="1:13" ht="15.75" x14ac:dyDescent="0.25">
      <c r="A29" s="5">
        <v>44814</v>
      </c>
      <c r="B29" s="6" t="s">
        <v>114</v>
      </c>
      <c r="C29" s="71">
        <v>1.34</v>
      </c>
      <c r="D29" s="71" t="s">
        <v>569</v>
      </c>
      <c r="E29" s="76" t="s">
        <v>767</v>
      </c>
      <c r="F29" s="72">
        <f>C29*D$92</f>
        <v>1608</v>
      </c>
      <c r="G29" s="72">
        <v>0</v>
      </c>
      <c r="H29" s="6" t="s">
        <v>146</v>
      </c>
      <c r="I29" t="s">
        <v>56</v>
      </c>
      <c r="J29" s="88">
        <f t="shared" si="3"/>
        <v>109648</v>
      </c>
      <c r="K29" s="5">
        <v>44832</v>
      </c>
      <c r="L29" s="89">
        <f t="shared" si="0"/>
        <v>0</v>
      </c>
      <c r="M29">
        <f t="shared" si="1"/>
        <v>0</v>
      </c>
    </row>
    <row r="30" spans="1:13" ht="15.75" x14ac:dyDescent="0.25">
      <c r="A30" s="5">
        <v>44814</v>
      </c>
      <c r="B30" s="6" t="s">
        <v>115</v>
      </c>
      <c r="C30" s="71">
        <v>1.37</v>
      </c>
      <c r="D30" s="71" t="s">
        <v>569</v>
      </c>
      <c r="E30" s="76" t="s">
        <v>767</v>
      </c>
      <c r="F30" s="72">
        <f>C30*D$92</f>
        <v>1644.0000000000002</v>
      </c>
      <c r="G30" s="72">
        <v>0</v>
      </c>
      <c r="H30" s="6" t="s">
        <v>145</v>
      </c>
      <c r="I30" t="s">
        <v>37</v>
      </c>
      <c r="J30" s="88">
        <f t="shared" si="3"/>
        <v>109648</v>
      </c>
      <c r="K30" s="5">
        <v>44833</v>
      </c>
      <c r="L30" s="89">
        <f t="shared" si="0"/>
        <v>0</v>
      </c>
      <c r="M30">
        <f t="shared" si="1"/>
        <v>0</v>
      </c>
    </row>
    <row r="31" spans="1:13" ht="15.75" x14ac:dyDescent="0.25">
      <c r="A31" s="5">
        <v>44814</v>
      </c>
      <c r="B31" s="6" t="s">
        <v>115</v>
      </c>
      <c r="C31" s="71">
        <v>1.85</v>
      </c>
      <c r="D31" s="71" t="s">
        <v>569</v>
      </c>
      <c r="E31" s="73" t="s">
        <v>488</v>
      </c>
      <c r="F31" s="72">
        <v>0</v>
      </c>
      <c r="G31" s="72">
        <f t="shared" si="5"/>
        <v>-1200</v>
      </c>
      <c r="H31" s="6" t="s">
        <v>145</v>
      </c>
      <c r="I31" t="s">
        <v>37</v>
      </c>
      <c r="J31" s="88">
        <f t="shared" si="3"/>
        <v>109648</v>
      </c>
      <c r="K31" s="5">
        <v>44834</v>
      </c>
      <c r="L31" s="89">
        <f t="shared" si="0"/>
        <v>0</v>
      </c>
      <c r="M31">
        <f t="shared" si="1"/>
        <v>0</v>
      </c>
    </row>
    <row r="32" spans="1:13" ht="15.75" x14ac:dyDescent="0.25">
      <c r="A32" s="5">
        <v>44814</v>
      </c>
      <c r="B32" s="6" t="s">
        <v>116</v>
      </c>
      <c r="C32" s="71">
        <v>1.3</v>
      </c>
      <c r="D32" s="71" t="s">
        <v>569</v>
      </c>
      <c r="E32" s="73" t="s">
        <v>767</v>
      </c>
      <c r="F32" s="72">
        <v>0</v>
      </c>
      <c r="G32" s="72">
        <v>0</v>
      </c>
      <c r="H32" s="6" t="s">
        <v>140</v>
      </c>
      <c r="I32" t="s">
        <v>13</v>
      </c>
      <c r="J32" s="88">
        <f t="shared" si="3"/>
        <v>108448</v>
      </c>
    </row>
    <row r="33" spans="1:10" ht="15.75" x14ac:dyDescent="0.25">
      <c r="A33" s="5">
        <v>44814</v>
      </c>
      <c r="B33" s="6" t="s">
        <v>117</v>
      </c>
      <c r="C33" s="71">
        <v>1.83</v>
      </c>
      <c r="D33" s="71" t="s">
        <v>569</v>
      </c>
      <c r="E33" s="76" t="s">
        <v>765</v>
      </c>
      <c r="F33" s="72">
        <f>C33*D$92</f>
        <v>2196</v>
      </c>
      <c r="G33" s="72">
        <v>0</v>
      </c>
      <c r="H33" s="6" t="s">
        <v>155</v>
      </c>
      <c r="I33" t="s">
        <v>15</v>
      </c>
      <c r="J33" s="88">
        <f t="shared" si="3"/>
        <v>108448</v>
      </c>
    </row>
    <row r="34" spans="1:10" ht="15.75" x14ac:dyDescent="0.25">
      <c r="A34" s="5">
        <v>44814</v>
      </c>
      <c r="B34" s="6" t="s">
        <v>118</v>
      </c>
      <c r="C34" s="71">
        <v>1.35</v>
      </c>
      <c r="D34" s="71" t="s">
        <v>569</v>
      </c>
      <c r="E34" s="76" t="s">
        <v>767</v>
      </c>
      <c r="F34" s="72">
        <f>C34*D$92</f>
        <v>1620</v>
      </c>
      <c r="G34" s="72">
        <v>0</v>
      </c>
      <c r="H34" s="6" t="s">
        <v>157</v>
      </c>
      <c r="I34" t="s">
        <v>13</v>
      </c>
      <c r="J34" s="88">
        <f t="shared" si="3"/>
        <v>108448</v>
      </c>
    </row>
    <row r="35" spans="1:10" ht="15.75" x14ac:dyDescent="0.25">
      <c r="A35" s="5">
        <v>44814</v>
      </c>
      <c r="B35" s="6" t="s">
        <v>119</v>
      </c>
      <c r="C35" s="71">
        <v>1.82</v>
      </c>
      <c r="D35" s="71" t="s">
        <v>569</v>
      </c>
      <c r="E35" s="73" t="s">
        <v>488</v>
      </c>
      <c r="F35" s="72">
        <v>0</v>
      </c>
      <c r="G35" s="72">
        <f t="shared" si="5"/>
        <v>-1200</v>
      </c>
      <c r="H35" s="6" t="s">
        <v>145</v>
      </c>
      <c r="I35" t="s">
        <v>41</v>
      </c>
      <c r="J35" s="88">
        <f t="shared" si="3"/>
        <v>108448</v>
      </c>
    </row>
    <row r="36" spans="1:10" ht="15.75" x14ac:dyDescent="0.25">
      <c r="A36" s="5">
        <v>44814</v>
      </c>
      <c r="B36" s="6" t="s">
        <v>120</v>
      </c>
      <c r="C36" s="71">
        <v>1.34</v>
      </c>
      <c r="D36" s="71" t="s">
        <v>569</v>
      </c>
      <c r="E36" s="73" t="s">
        <v>767</v>
      </c>
      <c r="F36" s="72">
        <v>0</v>
      </c>
      <c r="G36" s="72">
        <v>0</v>
      </c>
      <c r="H36" s="6" t="s">
        <v>142</v>
      </c>
      <c r="I36" s="86" t="s">
        <v>121</v>
      </c>
      <c r="J36" s="88">
        <f t="shared" si="3"/>
        <v>107248</v>
      </c>
    </row>
    <row r="37" spans="1:10" ht="15.75" x14ac:dyDescent="0.25">
      <c r="A37" s="5">
        <v>44814</v>
      </c>
      <c r="B37" s="6" t="s">
        <v>122</v>
      </c>
      <c r="C37" s="71">
        <v>1.31</v>
      </c>
      <c r="D37" s="71" t="s">
        <v>569</v>
      </c>
      <c r="E37" s="73" t="s">
        <v>767</v>
      </c>
      <c r="F37" s="72">
        <v>0</v>
      </c>
      <c r="G37" s="72">
        <v>0</v>
      </c>
      <c r="H37" s="6" t="s">
        <v>148</v>
      </c>
      <c r="I37" t="s">
        <v>14</v>
      </c>
      <c r="J37" s="88">
        <f t="shared" si="3"/>
        <v>107248</v>
      </c>
    </row>
    <row r="38" spans="1:10" ht="15.75" x14ac:dyDescent="0.25">
      <c r="A38" s="5">
        <v>44814</v>
      </c>
      <c r="B38" s="6" t="s">
        <v>125</v>
      </c>
      <c r="C38" s="71">
        <v>1.37</v>
      </c>
      <c r="D38" s="71" t="s">
        <v>569</v>
      </c>
      <c r="E38" s="76" t="s">
        <v>767</v>
      </c>
      <c r="F38" s="72">
        <f>C38*D$92</f>
        <v>1644.0000000000002</v>
      </c>
      <c r="G38" s="72">
        <v>0</v>
      </c>
      <c r="H38" s="6" t="s">
        <v>479</v>
      </c>
      <c r="I38" t="s">
        <v>126</v>
      </c>
      <c r="J38" s="88">
        <f t="shared" si="3"/>
        <v>107248</v>
      </c>
    </row>
    <row r="39" spans="1:10" ht="15.75" x14ac:dyDescent="0.25">
      <c r="A39" s="5">
        <v>44814</v>
      </c>
      <c r="B39" s="6" t="s">
        <v>763</v>
      </c>
      <c r="C39" s="71">
        <v>1.85</v>
      </c>
      <c r="D39" s="71" t="s">
        <v>569</v>
      </c>
      <c r="E39" s="83" t="s">
        <v>766</v>
      </c>
      <c r="F39" s="72">
        <v>0</v>
      </c>
      <c r="G39" s="72">
        <v>0</v>
      </c>
      <c r="H39" s="6" t="s">
        <v>146</v>
      </c>
      <c r="I39" s="10" t="s">
        <v>35</v>
      </c>
      <c r="J39" s="88">
        <f t="shared" si="3"/>
        <v>107248</v>
      </c>
    </row>
    <row r="40" spans="1:10" ht="15.75" x14ac:dyDescent="0.25">
      <c r="A40" s="5">
        <v>44814</v>
      </c>
      <c r="B40" s="6" t="s">
        <v>763</v>
      </c>
      <c r="C40" s="71">
        <v>1.67</v>
      </c>
      <c r="D40" s="71" t="s">
        <v>569</v>
      </c>
      <c r="E40" s="73" t="s">
        <v>488</v>
      </c>
      <c r="F40" s="72">
        <v>0</v>
      </c>
      <c r="G40" s="72">
        <f>F40-D$92</f>
        <v>-1200</v>
      </c>
      <c r="H40" s="6" t="s">
        <v>146</v>
      </c>
      <c r="I40" s="10" t="s">
        <v>35</v>
      </c>
      <c r="J40" s="88">
        <f t="shared" si="3"/>
        <v>107248</v>
      </c>
    </row>
    <row r="41" spans="1:10" ht="15.75" x14ac:dyDescent="0.25">
      <c r="A41" s="5">
        <v>44815</v>
      </c>
      <c r="B41" s="6" t="s">
        <v>128</v>
      </c>
      <c r="C41" s="71">
        <v>1.78</v>
      </c>
      <c r="D41" s="71" t="s">
        <v>569</v>
      </c>
      <c r="E41" s="83" t="s">
        <v>766</v>
      </c>
      <c r="F41" s="72">
        <v>0</v>
      </c>
      <c r="G41" s="72">
        <v>0</v>
      </c>
      <c r="H41" s="6" t="s">
        <v>146</v>
      </c>
      <c r="I41" t="s">
        <v>37</v>
      </c>
      <c r="J41" s="88">
        <f t="shared" si="3"/>
        <v>106048</v>
      </c>
    </row>
    <row r="42" spans="1:10" ht="15.75" x14ac:dyDescent="0.25">
      <c r="A42" s="5">
        <v>44815</v>
      </c>
      <c r="B42" s="6" t="s">
        <v>128</v>
      </c>
      <c r="C42" s="71">
        <v>1.65</v>
      </c>
      <c r="D42" s="71" t="s">
        <v>569</v>
      </c>
      <c r="E42" s="73" t="s">
        <v>488</v>
      </c>
      <c r="F42" s="72">
        <v>0</v>
      </c>
      <c r="G42" s="72">
        <f t="shared" ref="G42:G51" si="6">F42-D$92</f>
        <v>-1200</v>
      </c>
      <c r="H42" s="6" t="s">
        <v>146</v>
      </c>
      <c r="I42" t="s">
        <v>37</v>
      </c>
      <c r="J42" s="88">
        <f t="shared" si="3"/>
        <v>106048</v>
      </c>
    </row>
    <row r="43" spans="1:10" ht="15.75" x14ac:dyDescent="0.25">
      <c r="A43" s="5">
        <v>44815</v>
      </c>
      <c r="B43" s="6" t="s">
        <v>129</v>
      </c>
      <c r="C43" s="71">
        <v>1.81</v>
      </c>
      <c r="D43" s="71" t="s">
        <v>569</v>
      </c>
      <c r="E43" s="73" t="s">
        <v>765</v>
      </c>
      <c r="F43" s="72">
        <v>0</v>
      </c>
      <c r="G43" s="72">
        <f t="shared" si="6"/>
        <v>-1200</v>
      </c>
      <c r="H43" s="6" t="s">
        <v>148</v>
      </c>
      <c r="I43" t="s">
        <v>130</v>
      </c>
      <c r="J43" s="88">
        <f t="shared" si="3"/>
        <v>104848</v>
      </c>
    </row>
    <row r="44" spans="1:10" ht="15.75" x14ac:dyDescent="0.25">
      <c r="A44" s="5">
        <v>44817</v>
      </c>
      <c r="B44" s="6" t="s">
        <v>131</v>
      </c>
      <c r="C44" s="71">
        <v>1.4</v>
      </c>
      <c r="D44" s="71" t="s">
        <v>569</v>
      </c>
      <c r="E44" s="76" t="s">
        <v>767</v>
      </c>
      <c r="F44" s="72">
        <f>C44*D$92</f>
        <v>1680</v>
      </c>
      <c r="G44" s="72">
        <f t="shared" si="6"/>
        <v>480</v>
      </c>
      <c r="H44" s="6" t="s">
        <v>151</v>
      </c>
      <c r="I44" t="s">
        <v>34</v>
      </c>
      <c r="J44" s="88">
        <f>G43+J43</f>
        <v>103648</v>
      </c>
    </row>
    <row r="45" spans="1:10" ht="15.75" x14ac:dyDescent="0.25">
      <c r="A45" s="5">
        <v>44817</v>
      </c>
      <c r="B45" s="6" t="s">
        <v>131</v>
      </c>
      <c r="C45" s="71">
        <v>1.61</v>
      </c>
      <c r="D45" s="71" t="s">
        <v>569</v>
      </c>
      <c r="E45" s="76" t="s">
        <v>488</v>
      </c>
      <c r="F45" s="72">
        <f>C45*D$92</f>
        <v>1932.0000000000002</v>
      </c>
      <c r="G45" s="72">
        <f t="shared" si="6"/>
        <v>732.00000000000023</v>
      </c>
      <c r="H45" s="6" t="s">
        <v>151</v>
      </c>
      <c r="I45" t="s">
        <v>34</v>
      </c>
      <c r="J45" s="88">
        <f t="shared" si="3"/>
        <v>104128</v>
      </c>
    </row>
    <row r="46" spans="1:10" ht="15.75" x14ac:dyDescent="0.25">
      <c r="A46" s="5">
        <v>44817</v>
      </c>
      <c r="B46" s="6" t="s">
        <v>132</v>
      </c>
      <c r="C46" s="71">
        <v>1.92</v>
      </c>
      <c r="D46" s="71" t="s">
        <v>569</v>
      </c>
      <c r="E46" s="76" t="s">
        <v>765</v>
      </c>
      <c r="F46" s="72">
        <f>C46*D$92</f>
        <v>2304</v>
      </c>
      <c r="G46" s="72">
        <v>0</v>
      </c>
      <c r="H46" s="6" t="s">
        <v>154</v>
      </c>
      <c r="I46" t="s">
        <v>15</v>
      </c>
      <c r="J46" s="88">
        <f t="shared" si="3"/>
        <v>104860</v>
      </c>
    </row>
    <row r="47" spans="1:10" ht="15.75" x14ac:dyDescent="0.25">
      <c r="A47" s="5">
        <v>44817</v>
      </c>
      <c r="B47" s="6" t="s">
        <v>133</v>
      </c>
      <c r="C47" s="71">
        <v>1.31</v>
      </c>
      <c r="D47" s="71" t="s">
        <v>569</v>
      </c>
      <c r="E47" s="73" t="s">
        <v>767</v>
      </c>
      <c r="F47" s="72">
        <v>0</v>
      </c>
      <c r="G47" s="72">
        <v>0</v>
      </c>
      <c r="H47" s="6" t="s">
        <v>148</v>
      </c>
      <c r="I47" t="s">
        <v>15</v>
      </c>
      <c r="J47" s="88">
        <f t="shared" si="3"/>
        <v>104860</v>
      </c>
    </row>
    <row r="48" spans="1:10" ht="15.75" x14ac:dyDescent="0.25">
      <c r="A48" s="5">
        <v>44817</v>
      </c>
      <c r="B48" s="6" t="s">
        <v>134</v>
      </c>
      <c r="C48" s="71">
        <v>1.69</v>
      </c>
      <c r="D48" s="71" t="s">
        <v>569</v>
      </c>
      <c r="E48" s="76" t="s">
        <v>765</v>
      </c>
      <c r="F48" s="72">
        <f>C48*D$92</f>
        <v>2028</v>
      </c>
      <c r="G48" s="72">
        <v>0</v>
      </c>
      <c r="H48" s="6" t="s">
        <v>145</v>
      </c>
      <c r="I48" t="s">
        <v>15</v>
      </c>
      <c r="J48" s="88">
        <f t="shared" si="3"/>
        <v>104860</v>
      </c>
    </row>
    <row r="49" spans="1:10" ht="15.75" x14ac:dyDescent="0.25">
      <c r="A49" s="5">
        <v>44818</v>
      </c>
      <c r="B49" s="6" t="s">
        <v>135</v>
      </c>
      <c r="C49" s="71">
        <v>1.5</v>
      </c>
      <c r="D49" s="71" t="s">
        <v>569</v>
      </c>
      <c r="E49" s="76" t="s">
        <v>765</v>
      </c>
      <c r="F49" s="72">
        <f>C49*D$92</f>
        <v>1800</v>
      </c>
      <c r="G49" s="72">
        <f t="shared" si="6"/>
        <v>600</v>
      </c>
      <c r="H49" s="6" t="s">
        <v>155</v>
      </c>
      <c r="I49" t="s">
        <v>13</v>
      </c>
      <c r="J49" s="88">
        <f t="shared" si="3"/>
        <v>104860</v>
      </c>
    </row>
    <row r="50" spans="1:10" ht="15.75" x14ac:dyDescent="0.25">
      <c r="A50" s="5">
        <v>44818</v>
      </c>
      <c r="B50" s="6" t="s">
        <v>136</v>
      </c>
      <c r="C50" s="71">
        <v>1.32</v>
      </c>
      <c r="D50" s="71" t="s">
        <v>569</v>
      </c>
      <c r="E50" s="76" t="s">
        <v>767</v>
      </c>
      <c r="F50" s="72">
        <f>C50*D$92</f>
        <v>1584</v>
      </c>
      <c r="G50" s="72">
        <f t="shared" si="6"/>
        <v>384</v>
      </c>
      <c r="H50" s="6" t="s">
        <v>151</v>
      </c>
      <c r="I50" t="s">
        <v>14</v>
      </c>
      <c r="J50" s="88">
        <f t="shared" si="3"/>
        <v>105460</v>
      </c>
    </row>
    <row r="51" spans="1:10" ht="15.75" x14ac:dyDescent="0.25">
      <c r="A51" s="5">
        <v>44818</v>
      </c>
      <c r="B51" s="6" t="s">
        <v>136</v>
      </c>
      <c r="C51" s="71">
        <v>2.0499999999999998</v>
      </c>
      <c r="D51" s="71" t="s">
        <v>569</v>
      </c>
      <c r="E51" s="76" t="s">
        <v>488</v>
      </c>
      <c r="F51" s="72">
        <f>C51*D$92</f>
        <v>2460</v>
      </c>
      <c r="G51" s="72">
        <f t="shared" si="6"/>
        <v>1260</v>
      </c>
      <c r="H51" s="6" t="s">
        <v>151</v>
      </c>
      <c r="I51" t="s">
        <v>14</v>
      </c>
      <c r="J51" s="88">
        <f t="shared" si="3"/>
        <v>105844</v>
      </c>
    </row>
    <row r="52" spans="1:10" ht="15.75" x14ac:dyDescent="0.25">
      <c r="A52" s="5">
        <v>44818</v>
      </c>
      <c r="B52" s="6" t="s">
        <v>137</v>
      </c>
      <c r="C52" s="71">
        <v>1.44</v>
      </c>
      <c r="D52" s="71" t="s">
        <v>569</v>
      </c>
      <c r="E52" s="83" t="s">
        <v>808</v>
      </c>
      <c r="F52" s="72">
        <v>0</v>
      </c>
      <c r="G52" s="72">
        <v>0</v>
      </c>
      <c r="H52" s="6" t="s">
        <v>146</v>
      </c>
      <c r="I52" t="s">
        <v>14</v>
      </c>
      <c r="J52" s="88">
        <f t="shared" si="3"/>
        <v>107104</v>
      </c>
    </row>
    <row r="53" spans="1:10" ht="15.75" x14ac:dyDescent="0.25">
      <c r="A53" s="5">
        <v>44818</v>
      </c>
      <c r="B53" s="6" t="s">
        <v>138</v>
      </c>
      <c r="C53" s="71">
        <v>1.95</v>
      </c>
      <c r="D53" s="71" t="s">
        <v>569</v>
      </c>
      <c r="E53" s="73" t="s">
        <v>766</v>
      </c>
      <c r="F53" s="72">
        <v>0</v>
      </c>
      <c r="G53" s="72">
        <f t="shared" ref="G53:G65" si="7">F53-D$92</f>
        <v>-1200</v>
      </c>
      <c r="H53" s="6" t="s">
        <v>149</v>
      </c>
      <c r="I53" t="s">
        <v>56</v>
      </c>
      <c r="J53" s="88">
        <f t="shared" si="3"/>
        <v>107104</v>
      </c>
    </row>
    <row r="54" spans="1:10" ht="15.75" x14ac:dyDescent="0.25">
      <c r="A54" s="5">
        <v>44821</v>
      </c>
      <c r="B54" s="6" t="s">
        <v>180</v>
      </c>
      <c r="C54" s="71">
        <v>1.33</v>
      </c>
      <c r="D54" s="71" t="s">
        <v>569</v>
      </c>
      <c r="E54" s="73" t="s">
        <v>767</v>
      </c>
      <c r="F54" s="72">
        <v>0</v>
      </c>
      <c r="G54" s="72">
        <v>0</v>
      </c>
      <c r="H54" s="6" t="s">
        <v>140</v>
      </c>
      <c r="I54" t="s">
        <v>46</v>
      </c>
      <c r="J54" s="88">
        <f t="shared" si="3"/>
        <v>105904</v>
      </c>
    </row>
    <row r="55" spans="1:10" ht="15.75" x14ac:dyDescent="0.25">
      <c r="A55" s="5">
        <v>44821</v>
      </c>
      <c r="B55" s="6" t="s">
        <v>181</v>
      </c>
      <c r="C55" s="71">
        <v>1.67</v>
      </c>
      <c r="D55" s="71" t="s">
        <v>569</v>
      </c>
      <c r="E55" s="76" t="s">
        <v>765</v>
      </c>
      <c r="F55" s="72">
        <f>C55*D$92</f>
        <v>2004</v>
      </c>
      <c r="G55" s="72">
        <f t="shared" si="7"/>
        <v>804</v>
      </c>
      <c r="H55" s="6" t="s">
        <v>145</v>
      </c>
      <c r="I55" t="s">
        <v>46</v>
      </c>
      <c r="J55" s="88">
        <f t="shared" si="3"/>
        <v>105904</v>
      </c>
    </row>
    <row r="56" spans="1:10" ht="15.75" x14ac:dyDescent="0.25">
      <c r="A56" s="5">
        <v>44821</v>
      </c>
      <c r="B56" s="6" t="s">
        <v>184</v>
      </c>
      <c r="C56" s="71">
        <v>1.35</v>
      </c>
      <c r="D56" s="71" t="s">
        <v>569</v>
      </c>
      <c r="E56" s="76" t="s">
        <v>767</v>
      </c>
      <c r="F56" s="72">
        <f>C56*D$92</f>
        <v>1620</v>
      </c>
      <c r="G56" s="72">
        <v>0</v>
      </c>
      <c r="H56" s="6" t="s">
        <v>145</v>
      </c>
      <c r="I56" t="s">
        <v>34</v>
      </c>
      <c r="J56" s="88">
        <f t="shared" si="3"/>
        <v>106708</v>
      </c>
    </row>
    <row r="57" spans="1:10" ht="15.75" x14ac:dyDescent="0.25">
      <c r="A57" s="5">
        <v>44821</v>
      </c>
      <c r="B57" s="6" t="s">
        <v>184</v>
      </c>
      <c r="C57" s="71">
        <v>2.0099999999999998</v>
      </c>
      <c r="D57" s="71" t="s">
        <v>569</v>
      </c>
      <c r="E57" s="73" t="s">
        <v>488</v>
      </c>
      <c r="F57" s="72">
        <v>0</v>
      </c>
      <c r="G57" s="72">
        <f t="shared" si="7"/>
        <v>-1200</v>
      </c>
      <c r="H57" s="6" t="s">
        <v>145</v>
      </c>
      <c r="I57" t="s">
        <v>34</v>
      </c>
      <c r="J57" s="88">
        <f t="shared" si="3"/>
        <v>106708</v>
      </c>
    </row>
    <row r="58" spans="1:10" ht="15.75" x14ac:dyDescent="0.25">
      <c r="A58" s="5">
        <v>44821</v>
      </c>
      <c r="B58" s="6" t="s">
        <v>185</v>
      </c>
      <c r="C58" s="71">
        <v>1.49</v>
      </c>
      <c r="D58" s="71" t="s">
        <v>569</v>
      </c>
      <c r="E58" s="76" t="s">
        <v>765</v>
      </c>
      <c r="F58" s="72">
        <f>C58*D$92</f>
        <v>1788</v>
      </c>
      <c r="G58" s="72">
        <v>0</v>
      </c>
      <c r="H58" s="6" t="s">
        <v>150</v>
      </c>
      <c r="I58" t="s">
        <v>49</v>
      </c>
      <c r="J58" s="88">
        <f t="shared" si="3"/>
        <v>105508</v>
      </c>
    </row>
    <row r="59" spans="1:10" ht="15.75" x14ac:dyDescent="0.25">
      <c r="A59" s="5">
        <v>44821</v>
      </c>
      <c r="B59" s="6" t="s">
        <v>188</v>
      </c>
      <c r="C59" s="71">
        <v>1.78</v>
      </c>
      <c r="D59" s="71" t="s">
        <v>569</v>
      </c>
      <c r="E59" s="73" t="s">
        <v>765</v>
      </c>
      <c r="F59" s="72">
        <v>0</v>
      </c>
      <c r="G59" s="72">
        <f t="shared" si="7"/>
        <v>-1200</v>
      </c>
      <c r="H59" s="6" t="s">
        <v>146</v>
      </c>
      <c r="I59" t="s">
        <v>94</v>
      </c>
      <c r="J59" s="88">
        <f t="shared" si="3"/>
        <v>105508</v>
      </c>
    </row>
    <row r="60" spans="1:10" ht="15.75" x14ac:dyDescent="0.25">
      <c r="A60" s="5">
        <v>44821</v>
      </c>
      <c r="B60" s="6" t="s">
        <v>188</v>
      </c>
      <c r="C60" s="71">
        <v>1.83</v>
      </c>
      <c r="D60" s="71" t="s">
        <v>569</v>
      </c>
      <c r="E60" s="73" t="s">
        <v>488</v>
      </c>
      <c r="F60" s="72">
        <v>0</v>
      </c>
      <c r="G60" s="72">
        <f t="shared" si="7"/>
        <v>-1200</v>
      </c>
      <c r="H60" s="6" t="s">
        <v>146</v>
      </c>
      <c r="I60" t="s">
        <v>94</v>
      </c>
      <c r="J60" s="88">
        <f t="shared" si="3"/>
        <v>104308</v>
      </c>
    </row>
    <row r="61" spans="1:10" ht="15.75" x14ac:dyDescent="0.25">
      <c r="A61" s="5">
        <v>44821</v>
      </c>
      <c r="B61" s="6" t="s">
        <v>189</v>
      </c>
      <c r="C61" s="71">
        <v>1.3</v>
      </c>
      <c r="D61" s="71" t="s">
        <v>569</v>
      </c>
      <c r="E61" s="76" t="s">
        <v>767</v>
      </c>
      <c r="F61" s="72">
        <f>C61*D$92</f>
        <v>1560</v>
      </c>
      <c r="G61" s="72">
        <v>0</v>
      </c>
      <c r="H61" s="6" t="s">
        <v>141</v>
      </c>
      <c r="I61" t="s">
        <v>190</v>
      </c>
      <c r="J61" s="88">
        <f t="shared" si="3"/>
        <v>103108</v>
      </c>
    </row>
    <row r="62" spans="1:10" ht="15.75" x14ac:dyDescent="0.25">
      <c r="A62" s="5">
        <v>44821</v>
      </c>
      <c r="B62" s="6" t="s">
        <v>194</v>
      </c>
      <c r="C62" s="71">
        <v>1.32</v>
      </c>
      <c r="D62" s="71" t="s">
        <v>569</v>
      </c>
      <c r="E62" s="73" t="s">
        <v>767</v>
      </c>
      <c r="F62" s="72">
        <v>0</v>
      </c>
      <c r="G62" s="72">
        <f t="shared" si="7"/>
        <v>-1200</v>
      </c>
      <c r="H62" s="6" t="s">
        <v>140</v>
      </c>
      <c r="I62" t="s">
        <v>46</v>
      </c>
      <c r="J62" s="88">
        <f t="shared" si="3"/>
        <v>103108</v>
      </c>
    </row>
    <row r="63" spans="1:10" ht="15.75" x14ac:dyDescent="0.25">
      <c r="A63" s="5">
        <v>44822</v>
      </c>
      <c r="B63" s="6" t="s">
        <v>195</v>
      </c>
      <c r="C63" s="71">
        <v>1.34</v>
      </c>
      <c r="D63" s="71" t="s">
        <v>569</v>
      </c>
      <c r="E63" s="76" t="s">
        <v>767</v>
      </c>
      <c r="F63" s="72">
        <f>C63*D$92</f>
        <v>1608</v>
      </c>
      <c r="G63" s="72">
        <v>0</v>
      </c>
      <c r="H63" s="6" t="s">
        <v>155</v>
      </c>
      <c r="I63" t="s">
        <v>80</v>
      </c>
      <c r="J63" s="88">
        <f t="shared" si="3"/>
        <v>101908</v>
      </c>
    </row>
    <row r="64" spans="1:10" ht="15.75" x14ac:dyDescent="0.25">
      <c r="A64" s="5">
        <v>44822</v>
      </c>
      <c r="B64" s="6" t="s">
        <v>196</v>
      </c>
      <c r="C64" s="71">
        <v>1.94</v>
      </c>
      <c r="D64" s="71" t="s">
        <v>569</v>
      </c>
      <c r="E64" s="76" t="s">
        <v>766</v>
      </c>
      <c r="F64" s="72">
        <f>C64*D$92</f>
        <v>2328</v>
      </c>
      <c r="G64" s="72">
        <f t="shared" si="7"/>
        <v>1128</v>
      </c>
      <c r="H64" s="6" t="s">
        <v>148</v>
      </c>
      <c r="I64" s="10" t="s">
        <v>23</v>
      </c>
      <c r="J64" s="88">
        <f t="shared" si="3"/>
        <v>101908</v>
      </c>
    </row>
    <row r="65" spans="1:10" ht="15.75" x14ac:dyDescent="0.25">
      <c r="A65" s="5">
        <v>44822</v>
      </c>
      <c r="B65" s="6" t="s">
        <v>198</v>
      </c>
      <c r="C65" s="71">
        <v>2.15</v>
      </c>
      <c r="D65" s="71" t="s">
        <v>569</v>
      </c>
      <c r="E65" s="73" t="s">
        <v>766</v>
      </c>
      <c r="F65" s="72">
        <v>0</v>
      </c>
      <c r="G65" s="72">
        <f t="shared" si="7"/>
        <v>-1200</v>
      </c>
      <c r="H65" s="6" t="s">
        <v>155</v>
      </c>
      <c r="I65" s="10" t="s">
        <v>23</v>
      </c>
      <c r="J65" s="88">
        <f t="shared" si="3"/>
        <v>103036</v>
      </c>
    </row>
    <row r="66" spans="1:10" ht="15.75" x14ac:dyDescent="0.25">
      <c r="A66" s="5">
        <v>44822</v>
      </c>
      <c r="B66" s="6" t="s">
        <v>199</v>
      </c>
      <c r="C66" s="71">
        <v>1.31</v>
      </c>
      <c r="D66" s="71" t="s">
        <v>569</v>
      </c>
      <c r="E66" s="73" t="s">
        <v>767</v>
      </c>
      <c r="F66" s="72">
        <v>0</v>
      </c>
      <c r="G66" s="72">
        <v>0</v>
      </c>
      <c r="H66" s="6" t="s">
        <v>148</v>
      </c>
      <c r="I66" t="s">
        <v>15</v>
      </c>
      <c r="J66" s="88">
        <f t="shared" si="3"/>
        <v>101836</v>
      </c>
    </row>
    <row r="67" spans="1:10" ht="15.75" x14ac:dyDescent="0.25">
      <c r="A67" s="5">
        <v>44822</v>
      </c>
      <c r="B67" t="s">
        <v>201</v>
      </c>
      <c r="C67" s="71">
        <v>1.88</v>
      </c>
      <c r="D67" s="71" t="s">
        <v>569</v>
      </c>
      <c r="E67" s="83" t="s">
        <v>766</v>
      </c>
      <c r="F67" s="72">
        <v>0</v>
      </c>
      <c r="G67" s="72">
        <v>0</v>
      </c>
      <c r="H67" s="6" t="s">
        <v>151</v>
      </c>
      <c r="I67" t="s">
        <v>14</v>
      </c>
      <c r="J67" s="88">
        <f t="shared" si="3"/>
        <v>101836</v>
      </c>
    </row>
    <row r="68" spans="1:10" ht="15.75" x14ac:dyDescent="0.25">
      <c r="A68" s="5">
        <v>44822</v>
      </c>
      <c r="B68" t="s">
        <v>201</v>
      </c>
      <c r="C68" s="71">
        <v>1.7</v>
      </c>
      <c r="D68" s="71" t="s">
        <v>569</v>
      </c>
      <c r="E68" s="76" t="s">
        <v>488</v>
      </c>
      <c r="F68" s="72">
        <f>C68*D$92</f>
        <v>2040</v>
      </c>
      <c r="G68" s="72">
        <f t="shared" ref="G68:G77" si="8">F68-D$92</f>
        <v>840</v>
      </c>
      <c r="H68" s="6" t="s">
        <v>151</v>
      </c>
      <c r="I68" t="s">
        <v>14</v>
      </c>
      <c r="J68" s="88">
        <f t="shared" si="3"/>
        <v>101836</v>
      </c>
    </row>
    <row r="69" spans="1:10" ht="15.75" x14ac:dyDescent="0.25">
      <c r="A69" s="5">
        <v>44822</v>
      </c>
      <c r="B69" s="6" t="s">
        <v>202</v>
      </c>
      <c r="C69" s="71">
        <v>1.87</v>
      </c>
      <c r="D69" s="71" t="s">
        <v>569</v>
      </c>
      <c r="E69" s="76" t="s">
        <v>488</v>
      </c>
      <c r="F69" s="72">
        <f>C69*D$92</f>
        <v>2244</v>
      </c>
      <c r="G69" s="72">
        <f t="shared" si="8"/>
        <v>1044</v>
      </c>
      <c r="H69" s="6" t="s">
        <v>142</v>
      </c>
      <c r="I69" s="10" t="s">
        <v>41</v>
      </c>
      <c r="J69" s="88">
        <f t="shared" ref="J69:J80" si="9">G68+J68</f>
        <v>102676</v>
      </c>
    </row>
    <row r="70" spans="1:10" ht="15.75" x14ac:dyDescent="0.25">
      <c r="A70" s="5">
        <v>44822</v>
      </c>
      <c r="B70" s="6" t="s">
        <v>205</v>
      </c>
      <c r="C70" s="71">
        <v>1.31</v>
      </c>
      <c r="D70" s="71" t="s">
        <v>569</v>
      </c>
      <c r="E70" s="76" t="s">
        <v>767</v>
      </c>
      <c r="F70" s="72">
        <f>C70*D$92</f>
        <v>1572</v>
      </c>
      <c r="G70" s="72">
        <v>0</v>
      </c>
      <c r="H70" s="6" t="s">
        <v>156</v>
      </c>
      <c r="I70" t="s">
        <v>14</v>
      </c>
      <c r="J70" s="88">
        <f t="shared" si="9"/>
        <v>103720</v>
      </c>
    </row>
    <row r="71" spans="1:10" ht="15.75" x14ac:dyDescent="0.25">
      <c r="A71" s="5">
        <v>44822</v>
      </c>
      <c r="B71" s="6" t="s">
        <v>205</v>
      </c>
      <c r="C71" s="71">
        <v>2.04</v>
      </c>
      <c r="D71" s="71" t="s">
        <v>569</v>
      </c>
      <c r="E71" s="73" t="s">
        <v>488</v>
      </c>
      <c r="F71" s="72">
        <v>0</v>
      </c>
      <c r="G71" s="72">
        <f t="shared" si="8"/>
        <v>-1200</v>
      </c>
      <c r="H71" s="6" t="s">
        <v>156</v>
      </c>
      <c r="I71" t="s">
        <v>14</v>
      </c>
      <c r="J71" s="88">
        <f t="shared" si="9"/>
        <v>103720</v>
      </c>
    </row>
    <row r="72" spans="1:10" ht="15.75" x14ac:dyDescent="0.25">
      <c r="A72" s="5">
        <v>44823</v>
      </c>
      <c r="B72" s="6" t="s">
        <v>206</v>
      </c>
      <c r="C72" s="71">
        <v>1.91</v>
      </c>
      <c r="D72" s="71" t="s">
        <v>569</v>
      </c>
      <c r="E72" s="76" t="s">
        <v>766</v>
      </c>
      <c r="F72" s="72">
        <f>C72*D$92</f>
        <v>2292</v>
      </c>
      <c r="G72" s="72">
        <f t="shared" si="8"/>
        <v>1092</v>
      </c>
      <c r="H72" s="6" t="s">
        <v>142</v>
      </c>
      <c r="I72" t="s">
        <v>18</v>
      </c>
      <c r="J72" s="88">
        <f t="shared" si="9"/>
        <v>102520</v>
      </c>
    </row>
    <row r="73" spans="1:10" ht="15.75" x14ac:dyDescent="0.25">
      <c r="A73" s="5">
        <v>44825</v>
      </c>
      <c r="B73" s="6" t="s">
        <v>103</v>
      </c>
      <c r="C73" s="71">
        <v>1.74</v>
      </c>
      <c r="D73" s="71" t="s">
        <v>569</v>
      </c>
      <c r="E73" s="73" t="s">
        <v>765</v>
      </c>
      <c r="F73" s="72">
        <v>0</v>
      </c>
      <c r="G73" s="72">
        <f t="shared" si="8"/>
        <v>-1200</v>
      </c>
      <c r="H73" s="6" t="s">
        <v>142</v>
      </c>
      <c r="I73" t="s">
        <v>56</v>
      </c>
      <c r="J73" s="88">
        <f t="shared" si="9"/>
        <v>103612</v>
      </c>
    </row>
    <row r="74" spans="1:10" ht="15.75" x14ac:dyDescent="0.25">
      <c r="A74" s="5">
        <v>44828</v>
      </c>
      <c r="B74" s="6" t="s">
        <v>208</v>
      </c>
      <c r="C74" s="71">
        <v>2.04</v>
      </c>
      <c r="D74" s="71" t="s">
        <v>569</v>
      </c>
      <c r="E74" s="76" t="s">
        <v>766</v>
      </c>
      <c r="F74" s="72">
        <f>C74*D$92</f>
        <v>2448</v>
      </c>
      <c r="G74" s="72">
        <f t="shared" si="8"/>
        <v>1248</v>
      </c>
      <c r="H74" s="6" t="s">
        <v>148</v>
      </c>
      <c r="I74" t="s">
        <v>35</v>
      </c>
      <c r="J74" s="88">
        <f t="shared" si="9"/>
        <v>102412</v>
      </c>
    </row>
    <row r="75" spans="1:10" ht="15.75" x14ac:dyDescent="0.25">
      <c r="A75" s="5">
        <v>44828</v>
      </c>
      <c r="B75" s="6" t="s">
        <v>208</v>
      </c>
      <c r="C75" s="71">
        <v>1.79</v>
      </c>
      <c r="D75" s="71" t="s">
        <v>569</v>
      </c>
      <c r="E75" s="76" t="s">
        <v>488</v>
      </c>
      <c r="F75" s="72">
        <f>C75*D$92</f>
        <v>2148</v>
      </c>
      <c r="G75" s="72">
        <f t="shared" si="8"/>
        <v>948</v>
      </c>
      <c r="H75" s="6" t="s">
        <v>148</v>
      </c>
      <c r="I75" t="s">
        <v>35</v>
      </c>
      <c r="J75" s="88">
        <f t="shared" si="9"/>
        <v>103660</v>
      </c>
    </row>
    <row r="76" spans="1:10" ht="15.75" x14ac:dyDescent="0.25">
      <c r="A76" s="5">
        <v>44828</v>
      </c>
      <c r="B76" s="6" t="s">
        <v>209</v>
      </c>
      <c r="C76" s="71">
        <v>1.54</v>
      </c>
      <c r="D76" s="71" t="s">
        <v>569</v>
      </c>
      <c r="E76" s="76" t="s">
        <v>765</v>
      </c>
      <c r="F76" s="72">
        <f>C76*D$92</f>
        <v>1848</v>
      </c>
      <c r="G76" s="72">
        <v>0</v>
      </c>
      <c r="H76" s="6" t="s">
        <v>480</v>
      </c>
      <c r="I76" t="s">
        <v>49</v>
      </c>
      <c r="J76" s="88">
        <f t="shared" si="9"/>
        <v>104608</v>
      </c>
    </row>
    <row r="77" spans="1:10" ht="15.75" x14ac:dyDescent="0.25">
      <c r="A77" s="5">
        <v>44828</v>
      </c>
      <c r="B77" s="6" t="s">
        <v>213</v>
      </c>
      <c r="C77" s="71">
        <v>1.43</v>
      </c>
      <c r="D77" s="71" t="s">
        <v>569</v>
      </c>
      <c r="E77" s="76" t="s">
        <v>767</v>
      </c>
      <c r="F77" s="72">
        <f>C77*D$92</f>
        <v>1716</v>
      </c>
      <c r="G77" s="72">
        <f t="shared" si="8"/>
        <v>516</v>
      </c>
      <c r="H77" s="6" t="s">
        <v>150</v>
      </c>
      <c r="I77" t="s">
        <v>34</v>
      </c>
      <c r="J77" s="88">
        <f t="shared" si="9"/>
        <v>104608</v>
      </c>
    </row>
    <row r="78" spans="1:10" ht="15.75" x14ac:dyDescent="0.25">
      <c r="A78" s="5">
        <v>44828</v>
      </c>
      <c r="B78" s="6" t="s">
        <v>214</v>
      </c>
      <c r="C78" s="71">
        <v>2.2599999999999998</v>
      </c>
      <c r="D78" s="71" t="s">
        <v>569</v>
      </c>
      <c r="E78" s="83" t="s">
        <v>766</v>
      </c>
      <c r="F78" s="72">
        <v>0</v>
      </c>
      <c r="G78" s="72">
        <v>0</v>
      </c>
      <c r="H78" s="6" t="s">
        <v>139</v>
      </c>
      <c r="I78" t="s">
        <v>14</v>
      </c>
      <c r="J78" s="88">
        <f t="shared" si="9"/>
        <v>105124</v>
      </c>
    </row>
    <row r="79" spans="1:10" ht="15.75" x14ac:dyDescent="0.25">
      <c r="A79" s="5">
        <v>44828</v>
      </c>
      <c r="B79" s="6" t="s">
        <v>214</v>
      </c>
      <c r="C79" s="71">
        <v>1.88</v>
      </c>
      <c r="D79" s="71" t="s">
        <v>569</v>
      </c>
      <c r="E79" s="76" t="s">
        <v>488</v>
      </c>
      <c r="F79" s="72">
        <f>C79*D$92</f>
        <v>2256</v>
      </c>
      <c r="G79" s="72">
        <f>F79-D$92</f>
        <v>1056</v>
      </c>
      <c r="H79" s="6" t="s">
        <v>139</v>
      </c>
      <c r="I79" t="s">
        <v>14</v>
      </c>
      <c r="J79" s="88">
        <f t="shared" si="9"/>
        <v>105124</v>
      </c>
    </row>
    <row r="80" spans="1:10" x14ac:dyDescent="0.25">
      <c r="A80" s="5"/>
      <c r="B80" s="6"/>
      <c r="D80" s="6"/>
      <c r="E80" s="69"/>
      <c r="F80" s="19"/>
      <c r="G80" s="19"/>
      <c r="H80" s="19"/>
      <c r="I80" s="6"/>
      <c r="J80" s="88">
        <f t="shared" si="9"/>
        <v>106180</v>
      </c>
    </row>
    <row r="81" spans="1:8" ht="15.75" x14ac:dyDescent="0.25">
      <c r="A81" s="6"/>
      <c r="B81" s="6" t="s">
        <v>166</v>
      </c>
      <c r="C81" s="33"/>
      <c r="D81" s="15">
        <f>COUNT(C2:C79)</f>
        <v>78</v>
      </c>
      <c r="E81" s="51"/>
      <c r="F81" s="34"/>
      <c r="G81" s="12"/>
      <c r="H81" s="12"/>
    </row>
    <row r="82" spans="1:8" x14ac:dyDescent="0.25">
      <c r="A82" s="6"/>
      <c r="B82" s="6" t="s">
        <v>167</v>
      </c>
      <c r="C82" s="6"/>
      <c r="D82" s="16">
        <f>COUNTIF(G2:G65,"&lt;0")</f>
        <v>12</v>
      </c>
      <c r="E82" s="52"/>
      <c r="F82" s="36"/>
      <c r="G82" s="37"/>
      <c r="H82" s="37"/>
    </row>
    <row r="83" spans="1:8" x14ac:dyDescent="0.25">
      <c r="A83" s="6"/>
      <c r="B83" s="6" t="s">
        <v>168</v>
      </c>
      <c r="C83" s="6"/>
      <c r="D83" s="17">
        <f>D81-D82</f>
        <v>66</v>
      </c>
      <c r="E83" s="52"/>
      <c r="F83" s="36"/>
      <c r="G83" s="37"/>
      <c r="H83" s="37"/>
    </row>
    <row r="84" spans="1:8" x14ac:dyDescent="0.25">
      <c r="A84" s="6"/>
      <c r="B84" s="6" t="s">
        <v>169</v>
      </c>
      <c r="C84" s="6"/>
      <c r="D84" s="6">
        <f>D83/D81*100</f>
        <v>84.615384615384613</v>
      </c>
      <c r="E84" s="52"/>
      <c r="F84" s="36"/>
      <c r="G84" s="37"/>
      <c r="H84" s="37"/>
    </row>
    <row r="85" spans="1:8" x14ac:dyDescent="0.25">
      <c r="A85" s="6"/>
      <c r="B85" s="6" t="s">
        <v>170</v>
      </c>
      <c r="C85" s="6"/>
      <c r="D85" s="6">
        <f>1/D86*100</f>
        <v>60.785536159600973</v>
      </c>
      <c r="E85" s="52"/>
      <c r="F85" s="36"/>
      <c r="G85" s="37"/>
      <c r="H85" s="37"/>
    </row>
    <row r="86" spans="1:8" x14ac:dyDescent="0.25">
      <c r="A86" s="6"/>
      <c r="B86" s="6" t="s">
        <v>171</v>
      </c>
      <c r="C86" s="6"/>
      <c r="D86" s="6">
        <f>SUM(C2:C79)/D81</f>
        <v>1.6451282051282057</v>
      </c>
      <c r="E86" s="52"/>
      <c r="F86" s="36"/>
      <c r="G86" s="37"/>
      <c r="H86" s="37"/>
    </row>
    <row r="87" spans="1:8" x14ac:dyDescent="0.25">
      <c r="A87" s="6"/>
      <c r="B87" s="6" t="s">
        <v>172</v>
      </c>
      <c r="C87" s="6"/>
      <c r="D87" s="17">
        <f>D84-D85</f>
        <v>23.82984845578364</v>
      </c>
      <c r="E87" s="52"/>
      <c r="F87" s="36"/>
      <c r="G87" s="37"/>
      <c r="H87" s="37"/>
    </row>
    <row r="88" spans="1:8" x14ac:dyDescent="0.25">
      <c r="A88" s="6"/>
      <c r="B88" s="6" t="s">
        <v>173</v>
      </c>
      <c r="C88" s="6"/>
      <c r="D88" s="17">
        <f>D87/1</f>
        <v>23.82984845578364</v>
      </c>
      <c r="E88" s="52"/>
      <c r="F88" s="36"/>
      <c r="G88" s="37"/>
      <c r="H88" s="37"/>
    </row>
    <row r="89" spans="1:8" ht="18.75" x14ac:dyDescent="0.3">
      <c r="A89" s="6"/>
      <c r="B89" s="38" t="s">
        <v>485</v>
      </c>
      <c r="C89" s="6"/>
      <c r="D89" s="39">
        <v>100000</v>
      </c>
      <c r="E89" s="52"/>
      <c r="F89" s="36"/>
      <c r="G89" s="37"/>
      <c r="H89" s="37"/>
    </row>
    <row r="90" spans="1:8" ht="18.75" x14ac:dyDescent="0.3">
      <c r="A90" s="6"/>
      <c r="B90" s="6" t="s">
        <v>486</v>
      </c>
      <c r="C90" s="6"/>
      <c r="D90" s="18">
        <v>100000</v>
      </c>
      <c r="E90" s="52"/>
      <c r="F90" s="36"/>
      <c r="G90" s="37"/>
      <c r="H90" s="37"/>
    </row>
    <row r="91" spans="1:8" x14ac:dyDescent="0.25">
      <c r="A91" s="6"/>
      <c r="B91" s="6" t="s">
        <v>175</v>
      </c>
      <c r="C91" s="6"/>
      <c r="D91" s="19">
        <f>D90/100</f>
        <v>1000</v>
      </c>
      <c r="E91" s="52"/>
      <c r="F91" s="36"/>
      <c r="G91" s="37"/>
      <c r="H91" s="37"/>
    </row>
    <row r="92" spans="1:8" x14ac:dyDescent="0.25">
      <c r="A92" s="6"/>
      <c r="B92" s="40" t="s">
        <v>764</v>
      </c>
      <c r="C92" s="6"/>
      <c r="D92" s="41">
        <f>D91*1.2</f>
        <v>1200</v>
      </c>
      <c r="E92" s="52"/>
      <c r="F92" s="36"/>
      <c r="G92" s="37"/>
      <c r="H92" s="37"/>
    </row>
    <row r="93" spans="1:8" x14ac:dyDescent="0.25">
      <c r="A93" s="6"/>
      <c r="B93" s="6" t="s">
        <v>176</v>
      </c>
      <c r="C93" s="6"/>
      <c r="D93" s="13">
        <f>SUM(G2:G80)</f>
        <v>6180</v>
      </c>
      <c r="E93" s="52"/>
      <c r="F93" s="36"/>
      <c r="G93" s="37"/>
      <c r="H93" s="37"/>
    </row>
    <row r="94" spans="1:8" x14ac:dyDescent="0.25">
      <c r="A94" s="6"/>
      <c r="B94" s="42" t="s">
        <v>177</v>
      </c>
      <c r="C94" s="6"/>
      <c r="D94" s="12">
        <f>D93/D89*100</f>
        <v>6.18</v>
      </c>
      <c r="E94" s="52"/>
      <c r="F94" s="36"/>
      <c r="G94" s="37"/>
      <c r="H94" s="37"/>
    </row>
    <row r="95" spans="1:8" x14ac:dyDescent="0.25">
      <c r="E95" s="53"/>
    </row>
  </sheetData>
  <conditionalFormatting sqref="E82:E94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G80:H80 G2:G79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44807</v>
      </c>
      <c r="B2" s="6" t="s">
        <v>93</v>
      </c>
      <c r="C2" s="71">
        <v>1.97</v>
      </c>
      <c r="D2" s="71" t="s">
        <v>569</v>
      </c>
      <c r="E2" s="76" t="s">
        <v>488</v>
      </c>
      <c r="F2" s="72">
        <f>C2*D$33</f>
        <v>5516</v>
      </c>
      <c r="G2" s="72">
        <f t="shared" ref="G2:G19" si="0">F2-D$33</f>
        <v>2716</v>
      </c>
      <c r="H2" s="6" t="s">
        <v>140</v>
      </c>
      <c r="I2" s="6" t="s">
        <v>94</v>
      </c>
    </row>
    <row r="3" spans="1:10" ht="15.75" x14ac:dyDescent="0.25">
      <c r="A3" s="5">
        <v>44807</v>
      </c>
      <c r="B3" s="6" t="s">
        <v>99</v>
      </c>
      <c r="C3" s="71">
        <v>1.81</v>
      </c>
      <c r="D3" s="71" t="s">
        <v>569</v>
      </c>
      <c r="E3" s="76" t="s">
        <v>488</v>
      </c>
      <c r="F3" s="72">
        <f>C3*D$33</f>
        <v>5068</v>
      </c>
      <c r="G3" s="72">
        <f t="shared" si="0"/>
        <v>2268</v>
      </c>
      <c r="H3" s="6" t="s">
        <v>139</v>
      </c>
      <c r="I3" s="6" t="s">
        <v>34</v>
      </c>
    </row>
    <row r="4" spans="1:10" ht="15.75" x14ac:dyDescent="0.25">
      <c r="A4" s="5">
        <v>44807</v>
      </c>
      <c r="B4" s="6" t="s">
        <v>100</v>
      </c>
      <c r="C4" s="71">
        <v>1.7</v>
      </c>
      <c r="D4" s="71" t="s">
        <v>569</v>
      </c>
      <c r="E4" s="76" t="s">
        <v>487</v>
      </c>
      <c r="F4" s="72">
        <f>C4*D$33</f>
        <v>4760</v>
      </c>
      <c r="G4" s="72">
        <f t="shared" si="0"/>
        <v>1960</v>
      </c>
      <c r="H4" s="6" t="s">
        <v>155</v>
      </c>
      <c r="I4" s="6" t="s">
        <v>14</v>
      </c>
    </row>
    <row r="5" spans="1:10" ht="15.75" x14ac:dyDescent="0.25">
      <c r="A5" s="5">
        <v>44808</v>
      </c>
      <c r="B5" s="6" t="s">
        <v>102</v>
      </c>
      <c r="C5" s="71">
        <v>1.7</v>
      </c>
      <c r="D5" s="71" t="s">
        <v>569</v>
      </c>
      <c r="E5" s="76" t="s">
        <v>488</v>
      </c>
      <c r="F5" s="72">
        <f>C5*D$33</f>
        <v>4760</v>
      </c>
      <c r="G5" s="72">
        <f t="shared" si="0"/>
        <v>1960</v>
      </c>
      <c r="H5" s="6" t="s">
        <v>151</v>
      </c>
      <c r="I5" s="6" t="s">
        <v>14</v>
      </c>
    </row>
    <row r="6" spans="1:10" ht="15.75" x14ac:dyDescent="0.25">
      <c r="A6" s="5">
        <v>44810</v>
      </c>
      <c r="B6" s="6" t="s">
        <v>106</v>
      </c>
      <c r="C6" s="71">
        <v>1.92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156</v>
      </c>
      <c r="I6" s="6" t="s">
        <v>14</v>
      </c>
    </row>
    <row r="7" spans="1:10" ht="15.75" x14ac:dyDescent="0.25">
      <c r="A7" s="5">
        <v>44814</v>
      </c>
      <c r="B7" s="6" t="s">
        <v>115</v>
      </c>
      <c r="C7" s="71">
        <v>1.85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145</v>
      </c>
      <c r="I7" s="6" t="s">
        <v>37</v>
      </c>
    </row>
    <row r="8" spans="1:10" ht="15.75" x14ac:dyDescent="0.25">
      <c r="A8" s="5">
        <v>44814</v>
      </c>
      <c r="B8" s="6" t="s">
        <v>119</v>
      </c>
      <c r="C8" s="71">
        <v>1.82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41</v>
      </c>
    </row>
    <row r="9" spans="1:10" ht="15.75" x14ac:dyDescent="0.25">
      <c r="A9" s="5">
        <v>44814</v>
      </c>
      <c r="B9" s="6" t="s">
        <v>763</v>
      </c>
      <c r="C9" s="71">
        <v>1.67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146</v>
      </c>
      <c r="I9" s="12" t="s">
        <v>35</v>
      </c>
    </row>
    <row r="10" spans="1:10" ht="15.75" x14ac:dyDescent="0.25">
      <c r="A10" s="5">
        <v>44815</v>
      </c>
      <c r="B10" s="6" t="s">
        <v>128</v>
      </c>
      <c r="C10" s="71">
        <v>1.65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6" t="s">
        <v>146</v>
      </c>
      <c r="I10" s="6" t="s">
        <v>37</v>
      </c>
    </row>
    <row r="11" spans="1:10" ht="15.75" x14ac:dyDescent="0.25">
      <c r="A11" s="5">
        <v>44817</v>
      </c>
      <c r="B11" s="6" t="s">
        <v>131</v>
      </c>
      <c r="C11" s="71">
        <v>1.61</v>
      </c>
      <c r="D11" s="71" t="s">
        <v>569</v>
      </c>
      <c r="E11" s="76" t="s">
        <v>488</v>
      </c>
      <c r="F11" s="72">
        <f>C11*D$33</f>
        <v>4508</v>
      </c>
      <c r="G11" s="72">
        <f t="shared" si="0"/>
        <v>1708</v>
      </c>
      <c r="H11" s="6" t="s">
        <v>151</v>
      </c>
      <c r="I11" s="6" t="s">
        <v>34</v>
      </c>
    </row>
    <row r="12" spans="1:10" ht="15.75" x14ac:dyDescent="0.25">
      <c r="A12" s="5">
        <v>44818</v>
      </c>
      <c r="B12" s="6" t="s">
        <v>136</v>
      </c>
      <c r="C12" s="71">
        <v>2.0499999999999998</v>
      </c>
      <c r="D12" s="71" t="s">
        <v>569</v>
      </c>
      <c r="E12" s="76" t="s">
        <v>488</v>
      </c>
      <c r="F12" s="72">
        <f>C12*D$33</f>
        <v>5739.9999999999991</v>
      </c>
      <c r="G12" s="72">
        <f t="shared" si="0"/>
        <v>2939.9999999999991</v>
      </c>
      <c r="H12" s="6" t="s">
        <v>151</v>
      </c>
      <c r="I12" s="6" t="s">
        <v>14</v>
      </c>
    </row>
    <row r="13" spans="1:10" ht="15.75" x14ac:dyDescent="0.25">
      <c r="A13" s="5">
        <v>44821</v>
      </c>
      <c r="B13" s="6" t="s">
        <v>184</v>
      </c>
      <c r="C13" s="71">
        <v>2.0099999999999998</v>
      </c>
      <c r="D13" s="71" t="s">
        <v>569</v>
      </c>
      <c r="E13" s="73" t="s">
        <v>488</v>
      </c>
      <c r="F13" s="72">
        <v>0</v>
      </c>
      <c r="G13" s="72">
        <f t="shared" si="0"/>
        <v>-2800</v>
      </c>
      <c r="H13" s="6" t="s">
        <v>145</v>
      </c>
      <c r="I13" s="6" t="s">
        <v>34</v>
      </c>
    </row>
    <row r="14" spans="1:10" ht="15.75" x14ac:dyDescent="0.25">
      <c r="A14" s="5">
        <v>44821</v>
      </c>
      <c r="B14" s="6" t="s">
        <v>188</v>
      </c>
      <c r="C14" s="71">
        <v>1.83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146</v>
      </c>
      <c r="I14" s="6" t="s">
        <v>94</v>
      </c>
    </row>
    <row r="15" spans="1:10" ht="15.75" x14ac:dyDescent="0.25">
      <c r="A15" s="5">
        <v>44822</v>
      </c>
      <c r="B15" t="s">
        <v>201</v>
      </c>
      <c r="C15" s="71">
        <v>1.7</v>
      </c>
      <c r="D15" s="71" t="s">
        <v>569</v>
      </c>
      <c r="E15" s="76" t="s">
        <v>488</v>
      </c>
      <c r="F15" s="72">
        <f>C15*D$33</f>
        <v>4760</v>
      </c>
      <c r="G15" s="72">
        <f t="shared" si="0"/>
        <v>1960</v>
      </c>
      <c r="H15" s="6" t="s">
        <v>151</v>
      </c>
      <c r="I15" s="6" t="s">
        <v>14</v>
      </c>
    </row>
    <row r="16" spans="1:10" ht="15.75" x14ac:dyDescent="0.25">
      <c r="A16" s="5">
        <v>44822</v>
      </c>
      <c r="B16" s="6" t="s">
        <v>202</v>
      </c>
      <c r="C16" s="71">
        <v>1.87</v>
      </c>
      <c r="D16" s="71" t="s">
        <v>569</v>
      </c>
      <c r="E16" s="76" t="s">
        <v>488</v>
      </c>
      <c r="F16" s="72">
        <f>C16*D$33</f>
        <v>5236</v>
      </c>
      <c r="G16" s="72">
        <f t="shared" si="0"/>
        <v>2436</v>
      </c>
      <c r="H16" s="6" t="s">
        <v>142</v>
      </c>
      <c r="I16" s="12" t="s">
        <v>41</v>
      </c>
      <c r="J16" s="10"/>
    </row>
    <row r="17" spans="1:9" ht="15.75" x14ac:dyDescent="0.25">
      <c r="A17" s="5">
        <v>44822</v>
      </c>
      <c r="B17" s="6" t="s">
        <v>205</v>
      </c>
      <c r="C17" s="71">
        <v>2.04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44828</v>
      </c>
      <c r="B18" s="6" t="s">
        <v>208</v>
      </c>
      <c r="C18" s="71">
        <v>1.79</v>
      </c>
      <c r="D18" s="71" t="s">
        <v>569</v>
      </c>
      <c r="E18" s="76" t="s">
        <v>488</v>
      </c>
      <c r="F18" s="72">
        <f>C18*D$33</f>
        <v>5012</v>
      </c>
      <c r="G18" s="72">
        <f t="shared" si="0"/>
        <v>2212</v>
      </c>
      <c r="H18" s="6" t="s">
        <v>148</v>
      </c>
      <c r="I18" s="6" t="s">
        <v>35</v>
      </c>
    </row>
    <row r="19" spans="1:9" ht="15.75" x14ac:dyDescent="0.25">
      <c r="A19" s="5">
        <v>44828</v>
      </c>
      <c r="B19" s="6" t="s">
        <v>214</v>
      </c>
      <c r="C19" s="71">
        <v>1.88</v>
      </c>
      <c r="D19" s="71" t="s">
        <v>569</v>
      </c>
      <c r="E19" s="76" t="s">
        <v>488</v>
      </c>
      <c r="F19" s="72">
        <f>C19*D$33</f>
        <v>5264</v>
      </c>
      <c r="G19" s="72">
        <f t="shared" si="0"/>
        <v>2464</v>
      </c>
      <c r="H19" s="6" t="s">
        <v>139</v>
      </c>
      <c r="I19" s="6" t="s">
        <v>14</v>
      </c>
    </row>
    <row r="20" spans="1:9" ht="15.75" x14ac:dyDescent="0.25">
      <c r="A20" s="5"/>
      <c r="B20" s="6"/>
      <c r="C20" s="79"/>
      <c r="D20" s="79"/>
      <c r="E20" s="79"/>
      <c r="F20" s="80"/>
      <c r="G20" s="80"/>
      <c r="H20" s="6"/>
    </row>
    <row r="21" spans="1:9" x14ac:dyDescent="0.25">
      <c r="A21" s="5"/>
      <c r="B21" s="6"/>
      <c r="D21" s="6"/>
      <c r="E21" s="69"/>
      <c r="F21" s="19"/>
      <c r="G21" s="19"/>
      <c r="H21" s="19"/>
    </row>
    <row r="22" spans="1:9" ht="15.75" x14ac:dyDescent="0.25">
      <c r="A22" s="6"/>
      <c r="B22" s="6" t="s">
        <v>166</v>
      </c>
      <c r="C22" s="33"/>
      <c r="D22" s="15">
        <f>COUNT(C2:C19)</f>
        <v>18</v>
      </c>
      <c r="E22" s="51"/>
      <c r="F22" s="34"/>
      <c r="G22" s="12"/>
      <c r="H22" s="12"/>
    </row>
    <row r="23" spans="1:9" x14ac:dyDescent="0.25">
      <c r="A23" s="6"/>
      <c r="B23" s="6" t="s">
        <v>167</v>
      </c>
      <c r="C23" s="6"/>
      <c r="D23" s="16">
        <f>COUNTIF(G2:G19,"&lt;0")</f>
        <v>8</v>
      </c>
      <c r="E23" s="52"/>
      <c r="F23" s="36"/>
      <c r="G23" s="37"/>
      <c r="H23" s="37"/>
    </row>
    <row r="24" spans="1:9" x14ac:dyDescent="0.25">
      <c r="A24" s="6"/>
      <c r="B24" s="6" t="s">
        <v>168</v>
      </c>
      <c r="C24" s="6"/>
      <c r="D24" s="17">
        <f>D22-D23</f>
        <v>10</v>
      </c>
      <c r="E24" s="52"/>
      <c r="F24" s="36"/>
      <c r="G24" s="37"/>
      <c r="H24" s="37"/>
    </row>
    <row r="25" spans="1:9" x14ac:dyDescent="0.25">
      <c r="A25" s="6"/>
      <c r="B25" s="6" t="s">
        <v>169</v>
      </c>
      <c r="C25" s="6"/>
      <c r="D25" s="6">
        <f>D24/D22*100</f>
        <v>55.555555555555557</v>
      </c>
      <c r="E25" s="52"/>
      <c r="F25" s="36"/>
      <c r="G25" s="37"/>
      <c r="H25" s="37"/>
    </row>
    <row r="26" spans="1:9" x14ac:dyDescent="0.25">
      <c r="A26" s="6"/>
      <c r="B26" s="6" t="s">
        <v>170</v>
      </c>
      <c r="C26" s="6"/>
      <c r="D26" s="6">
        <f>1/D27*100</f>
        <v>54.761180407666565</v>
      </c>
      <c r="E26" s="52"/>
      <c r="F26" s="36"/>
      <c r="G26" s="37"/>
      <c r="H26" s="37"/>
    </row>
    <row r="27" spans="1:9" x14ac:dyDescent="0.25">
      <c r="A27" s="6"/>
      <c r="B27" s="6" t="s">
        <v>171</v>
      </c>
      <c r="C27" s="6"/>
      <c r="D27" s="6">
        <f>SUM(C2:C19)/D22</f>
        <v>1.826111111111111</v>
      </c>
      <c r="E27" s="52"/>
      <c r="F27" s="36"/>
      <c r="G27" s="37"/>
      <c r="H27" s="37"/>
    </row>
    <row r="28" spans="1:9" x14ac:dyDescent="0.25">
      <c r="A28" s="6"/>
      <c r="B28" s="6" t="s">
        <v>172</v>
      </c>
      <c r="C28" s="6"/>
      <c r="D28" s="17">
        <f>D25-D26</f>
        <v>0.79437514788899222</v>
      </c>
      <c r="E28" s="52"/>
      <c r="F28" s="36"/>
      <c r="G28" s="37"/>
      <c r="H28" s="37"/>
    </row>
    <row r="29" spans="1:9" x14ac:dyDescent="0.25">
      <c r="A29" s="6"/>
      <c r="B29" s="6" t="s">
        <v>173</v>
      </c>
      <c r="C29" s="6"/>
      <c r="D29" s="17">
        <f>D28/1</f>
        <v>0.79437514788899222</v>
      </c>
      <c r="E29" s="52"/>
      <c r="F29" s="36"/>
      <c r="G29" s="37"/>
      <c r="H29" s="37"/>
    </row>
    <row r="30" spans="1:9" ht="18.75" x14ac:dyDescent="0.3">
      <c r="A30" s="6"/>
      <c r="B30" s="38" t="s">
        <v>485</v>
      </c>
      <c r="C30" s="6"/>
      <c r="D30" s="39">
        <v>100000</v>
      </c>
      <c r="E30" s="52"/>
      <c r="F30" s="36"/>
      <c r="G30" s="37"/>
      <c r="H30" s="37"/>
    </row>
    <row r="31" spans="1:9" ht="18.75" x14ac:dyDescent="0.3">
      <c r="A31" s="6"/>
      <c r="B31" s="6" t="s">
        <v>486</v>
      </c>
      <c r="C31" s="6"/>
      <c r="D31" s="18">
        <v>100000</v>
      </c>
      <c r="E31" s="52"/>
      <c r="F31" s="36"/>
      <c r="G31" s="37"/>
      <c r="H31" s="37"/>
    </row>
    <row r="32" spans="1:9" x14ac:dyDescent="0.25">
      <c r="A32" s="6"/>
      <c r="B32" s="6" t="s">
        <v>175</v>
      </c>
      <c r="C32" s="6"/>
      <c r="D32" s="19">
        <f>D31/100</f>
        <v>1000</v>
      </c>
      <c r="E32" s="52"/>
      <c r="F32" s="36"/>
      <c r="G32" s="37"/>
      <c r="H32" s="37"/>
    </row>
    <row r="33" spans="1:8" x14ac:dyDescent="0.25">
      <c r="A33" s="6"/>
      <c r="B33" s="40" t="s">
        <v>764</v>
      </c>
      <c r="C33" s="6"/>
      <c r="D33" s="41">
        <f>D32*2.8</f>
        <v>2800</v>
      </c>
      <c r="E33" s="52"/>
      <c r="F33" s="36"/>
      <c r="G33" s="37"/>
      <c r="H33" s="37"/>
    </row>
    <row r="34" spans="1:8" x14ac:dyDescent="0.25">
      <c r="A34" s="6"/>
      <c r="B34" s="6" t="s">
        <v>176</v>
      </c>
      <c r="C34" s="6"/>
      <c r="D34" s="13">
        <f>SUM(G2:G19)</f>
        <v>223.99999999999909</v>
      </c>
      <c r="E34" s="52"/>
      <c r="F34" s="36"/>
      <c r="G34" s="37"/>
      <c r="H34" s="37"/>
    </row>
    <row r="35" spans="1:8" x14ac:dyDescent="0.25">
      <c r="A35" s="6"/>
      <c r="B35" s="42" t="s">
        <v>177</v>
      </c>
      <c r="C35" s="6"/>
      <c r="D35" s="12">
        <f>D34/D30*100</f>
        <v>0.22399999999999906</v>
      </c>
      <c r="E35" s="52"/>
      <c r="F35" s="36"/>
      <c r="G35" s="37"/>
      <c r="H35" s="37"/>
    </row>
    <row r="36" spans="1:8" x14ac:dyDescent="0.25">
      <c r="E36" s="53"/>
    </row>
  </sheetData>
  <conditionalFormatting sqref="E23:E35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G21:H21 G2:G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9" zoomScale="80" zoomScaleNormal="80" workbookViewId="0">
      <selection activeCell="B48" sqref="B48"/>
    </sheetView>
  </sheetViews>
  <sheetFormatPr defaultRowHeight="15" x14ac:dyDescent="0.25"/>
  <cols>
    <col min="1" max="1" width="11.5703125" bestFit="1" customWidth="1"/>
    <col min="2" max="2" width="37.28515625" bestFit="1" customWidth="1"/>
    <col min="14" max="16" width="9.140625" style="6"/>
    <col min="17" max="17" width="29.85546875" bestFit="1" customWidth="1"/>
    <col min="18" max="18" width="17.8554687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44835</v>
      </c>
      <c r="B2" t="s">
        <v>607</v>
      </c>
      <c r="C2" s="6">
        <v>4.58</v>
      </c>
      <c r="D2" s="6">
        <v>3.53</v>
      </c>
      <c r="E2" s="6">
        <v>1.87</v>
      </c>
      <c r="F2" s="6">
        <v>3.37</v>
      </c>
      <c r="G2" s="6">
        <v>2.08</v>
      </c>
      <c r="H2" s="6">
        <v>1.81</v>
      </c>
      <c r="I2" s="91">
        <v>1.35</v>
      </c>
      <c r="J2" s="91">
        <v>1.43</v>
      </c>
      <c r="K2" s="91">
        <v>1.56</v>
      </c>
      <c r="L2" s="91">
        <v>2.56</v>
      </c>
      <c r="M2" t="s">
        <v>11</v>
      </c>
      <c r="N2" s="6">
        <v>1.87</v>
      </c>
      <c r="O2" s="6">
        <v>1.87</v>
      </c>
      <c r="P2" s="6" t="s">
        <v>155</v>
      </c>
      <c r="Q2" t="s">
        <v>96</v>
      </c>
    </row>
    <row r="3" spans="1:17" x14ac:dyDescent="0.25">
      <c r="A3" s="5">
        <v>44835</v>
      </c>
      <c r="B3" t="s">
        <v>608</v>
      </c>
      <c r="C3" s="6">
        <v>4.32</v>
      </c>
      <c r="D3" s="6">
        <v>3.25</v>
      </c>
      <c r="E3" s="6">
        <v>2.04</v>
      </c>
      <c r="F3" s="6">
        <v>2.93</v>
      </c>
      <c r="G3" s="6">
        <v>2.3199999999999998</v>
      </c>
      <c r="H3" s="6">
        <v>1.66</v>
      </c>
      <c r="I3" s="91">
        <v>1.43</v>
      </c>
      <c r="J3" s="91">
        <v>1.55</v>
      </c>
      <c r="K3" s="91">
        <v>1.72</v>
      </c>
      <c r="L3" s="91">
        <v>2.2000000000000002</v>
      </c>
      <c r="M3" t="s">
        <v>11</v>
      </c>
      <c r="N3" s="6">
        <v>1.96</v>
      </c>
      <c r="O3" s="6">
        <v>1.78</v>
      </c>
      <c r="P3" s="6" t="s">
        <v>142</v>
      </c>
      <c r="Q3" t="s">
        <v>14</v>
      </c>
    </row>
    <row r="4" spans="1:17" x14ac:dyDescent="0.25">
      <c r="A4" s="5">
        <v>44835</v>
      </c>
      <c r="B4" t="s">
        <v>609</v>
      </c>
      <c r="C4" s="6">
        <v>1.9</v>
      </c>
      <c r="D4" s="6">
        <v>3.57</v>
      </c>
      <c r="E4" s="6">
        <v>4.3499999999999996</v>
      </c>
      <c r="F4" s="6">
        <v>3.12</v>
      </c>
      <c r="G4" s="6">
        <v>2.1800000000000002</v>
      </c>
      <c r="H4" s="6">
        <v>1.74</v>
      </c>
      <c r="I4" s="91">
        <v>1.39</v>
      </c>
      <c r="J4" s="91">
        <v>1.49</v>
      </c>
      <c r="K4" s="91">
        <v>1.64</v>
      </c>
      <c r="L4" s="91">
        <v>2.37</v>
      </c>
      <c r="M4" t="s">
        <v>11</v>
      </c>
      <c r="N4" s="6">
        <v>1.91</v>
      </c>
      <c r="O4" s="6">
        <v>1.82</v>
      </c>
      <c r="P4" s="6" t="s">
        <v>150</v>
      </c>
      <c r="Q4" t="s">
        <v>14</v>
      </c>
    </row>
    <row r="5" spans="1:17" x14ac:dyDescent="0.25">
      <c r="A5" s="5">
        <v>44836</v>
      </c>
      <c r="B5" t="s">
        <v>610</v>
      </c>
      <c r="C5" s="6">
        <v>2.09</v>
      </c>
      <c r="D5" s="6">
        <v>3.44</v>
      </c>
      <c r="E5" s="6">
        <v>3.94</v>
      </c>
      <c r="F5" s="6">
        <v>3.52</v>
      </c>
      <c r="G5" s="6">
        <v>2.0499999999999998</v>
      </c>
      <c r="H5" s="6">
        <v>1.86</v>
      </c>
      <c r="I5" s="91">
        <v>1.34</v>
      </c>
      <c r="J5" s="91">
        <v>1.41</v>
      </c>
      <c r="K5" s="91">
        <v>1.53</v>
      </c>
      <c r="L5" s="91">
        <v>2.68</v>
      </c>
      <c r="M5" t="s">
        <v>11</v>
      </c>
      <c r="N5" s="6">
        <v>1.79</v>
      </c>
      <c r="O5" s="6">
        <v>1.99</v>
      </c>
      <c r="P5" s="6" t="s">
        <v>146</v>
      </c>
      <c r="Q5" t="s">
        <v>80</v>
      </c>
    </row>
    <row r="6" spans="1:17" x14ac:dyDescent="0.25">
      <c r="A6" s="5">
        <v>44836</v>
      </c>
      <c r="B6" t="s">
        <v>611</v>
      </c>
      <c r="C6" s="6">
        <v>3.01</v>
      </c>
      <c r="D6" s="6">
        <v>2.88</v>
      </c>
      <c r="E6" s="6">
        <v>2.8</v>
      </c>
      <c r="F6" s="6">
        <v>2.4900000000000002</v>
      </c>
      <c r="G6" s="6">
        <v>2.74</v>
      </c>
      <c r="H6" s="6">
        <v>1.5</v>
      </c>
      <c r="I6" s="91">
        <v>1.58</v>
      </c>
      <c r="J6" s="91">
        <v>1.74</v>
      </c>
      <c r="K6" s="91">
        <v>2.04</v>
      </c>
      <c r="L6" s="91">
        <v>1.85</v>
      </c>
      <c r="M6" t="s">
        <v>11</v>
      </c>
      <c r="N6" s="6">
        <v>2.11</v>
      </c>
      <c r="O6" s="6">
        <v>1.68</v>
      </c>
      <c r="P6" s="6" t="s">
        <v>142</v>
      </c>
      <c r="Q6" t="s">
        <v>14</v>
      </c>
    </row>
    <row r="7" spans="1:17" x14ac:dyDescent="0.25">
      <c r="A7" s="5">
        <v>44836</v>
      </c>
      <c r="B7" t="s">
        <v>612</v>
      </c>
      <c r="C7" s="6">
        <v>1.43</v>
      </c>
      <c r="D7" s="6">
        <v>5.22</v>
      </c>
      <c r="E7" s="6">
        <v>7.32</v>
      </c>
      <c r="F7" s="6">
        <v>404</v>
      </c>
      <c r="G7" s="6">
        <v>1.57</v>
      </c>
      <c r="H7" s="6">
        <v>2.5499999999999998</v>
      </c>
      <c r="I7" s="91">
        <v>404</v>
      </c>
      <c r="J7" s="91">
        <v>1.26</v>
      </c>
      <c r="K7" s="91">
        <v>1.24</v>
      </c>
      <c r="L7" s="91">
        <v>4.41</v>
      </c>
      <c r="M7" t="s">
        <v>11</v>
      </c>
      <c r="N7" s="6">
        <v>1.73</v>
      </c>
      <c r="O7" s="6">
        <v>2.06</v>
      </c>
      <c r="P7" s="6" t="s">
        <v>147</v>
      </c>
      <c r="Q7" t="s">
        <v>83</v>
      </c>
    </row>
    <row r="8" spans="1:17" x14ac:dyDescent="0.25">
      <c r="A8" s="5">
        <v>44836</v>
      </c>
      <c r="B8" t="s">
        <v>613</v>
      </c>
      <c r="C8" s="6">
        <v>2.44</v>
      </c>
      <c r="D8" s="6">
        <v>3.74</v>
      </c>
      <c r="E8" s="6">
        <v>2.78</v>
      </c>
      <c r="F8" s="6">
        <v>4.42</v>
      </c>
      <c r="G8" s="6">
        <v>1.7</v>
      </c>
      <c r="H8" s="6">
        <v>2.25</v>
      </c>
      <c r="I8" s="91">
        <v>1.34</v>
      </c>
      <c r="J8" s="91">
        <v>1.42</v>
      </c>
      <c r="K8" s="91">
        <v>1.43</v>
      </c>
      <c r="L8" s="91">
        <v>3.01</v>
      </c>
      <c r="M8" t="s">
        <v>11</v>
      </c>
      <c r="N8" s="6">
        <v>1.56</v>
      </c>
      <c r="O8" s="6">
        <v>2.31</v>
      </c>
      <c r="P8" s="6" t="s">
        <v>139</v>
      </c>
      <c r="Q8" t="s">
        <v>14</v>
      </c>
    </row>
    <row r="9" spans="1:17" x14ac:dyDescent="0.25">
      <c r="A9" s="5">
        <v>44837</v>
      </c>
      <c r="B9" t="s">
        <v>614</v>
      </c>
      <c r="C9" s="6">
        <v>3.58</v>
      </c>
      <c r="D9" s="6">
        <v>3.52</v>
      </c>
      <c r="E9" s="6">
        <v>2.1800000000000002</v>
      </c>
      <c r="F9" s="6">
        <v>4.0199999999999996</v>
      </c>
      <c r="G9" s="6">
        <v>1.83</v>
      </c>
      <c r="H9" s="6">
        <v>2.0699999999999998</v>
      </c>
      <c r="I9" s="91">
        <v>1.27</v>
      </c>
      <c r="J9" s="91">
        <v>1.32</v>
      </c>
      <c r="K9" s="91">
        <v>1.39</v>
      </c>
      <c r="L9" s="91">
        <v>3.17</v>
      </c>
      <c r="M9" t="s">
        <v>11</v>
      </c>
      <c r="N9" s="6">
        <v>1.63</v>
      </c>
      <c r="O9" s="6">
        <v>2.21</v>
      </c>
      <c r="P9" s="6" t="s">
        <v>155</v>
      </c>
      <c r="Q9" t="s">
        <v>80</v>
      </c>
    </row>
    <row r="10" spans="1:17" x14ac:dyDescent="0.25">
      <c r="A10" s="5">
        <v>44838</v>
      </c>
      <c r="B10" t="s">
        <v>615</v>
      </c>
      <c r="C10" s="6">
        <v>2.27</v>
      </c>
      <c r="D10" s="6">
        <v>3.25</v>
      </c>
      <c r="E10" s="6">
        <v>3.36</v>
      </c>
      <c r="F10" s="6">
        <v>3.08</v>
      </c>
      <c r="G10" s="6">
        <v>2.15</v>
      </c>
      <c r="H10" s="6">
        <v>1.71</v>
      </c>
      <c r="I10" s="91">
        <v>1.37</v>
      </c>
      <c r="J10" s="91">
        <v>1.47</v>
      </c>
      <c r="K10" s="91">
        <v>1.61</v>
      </c>
      <c r="L10" s="91">
        <v>2.34</v>
      </c>
      <c r="M10" t="s">
        <v>11</v>
      </c>
      <c r="N10" s="6">
        <v>1.83</v>
      </c>
      <c r="O10" s="6">
        <v>1.9</v>
      </c>
      <c r="P10" s="6" t="s">
        <v>139</v>
      </c>
      <c r="Q10" s="28" t="s">
        <v>49</v>
      </c>
    </row>
    <row r="11" spans="1:17" x14ac:dyDescent="0.25">
      <c r="A11" s="5">
        <v>44838</v>
      </c>
      <c r="B11" t="s">
        <v>123</v>
      </c>
      <c r="C11" s="6">
        <v>2.16</v>
      </c>
      <c r="D11" s="6">
        <v>3.42</v>
      </c>
      <c r="E11" s="6">
        <v>3.46</v>
      </c>
      <c r="F11" s="6">
        <v>3.36</v>
      </c>
      <c r="G11" s="6">
        <v>1.98</v>
      </c>
      <c r="H11" s="6">
        <v>1.86</v>
      </c>
      <c r="I11" s="91">
        <v>1.32</v>
      </c>
      <c r="J11" s="91">
        <v>1.45</v>
      </c>
      <c r="K11" s="91">
        <v>1.51</v>
      </c>
      <c r="L11" s="91">
        <v>2.61</v>
      </c>
      <c r="M11" t="s">
        <v>11</v>
      </c>
      <c r="N11" s="6">
        <v>1.8</v>
      </c>
      <c r="O11" s="6">
        <v>1.94</v>
      </c>
      <c r="P11" s="6" t="s">
        <v>155</v>
      </c>
      <c r="Q11" t="s">
        <v>124</v>
      </c>
    </row>
    <row r="12" spans="1:17" x14ac:dyDescent="0.25">
      <c r="A12" s="5">
        <v>44838</v>
      </c>
      <c r="B12" t="s">
        <v>616</v>
      </c>
      <c r="C12" s="6">
        <v>2.5499999999999998</v>
      </c>
      <c r="D12" s="6">
        <v>3.05</v>
      </c>
      <c r="E12" s="6">
        <v>3.19</v>
      </c>
      <c r="F12" s="6">
        <v>2.5299999999999998</v>
      </c>
      <c r="G12" s="6">
        <v>2.63</v>
      </c>
      <c r="H12" s="6">
        <v>1.52</v>
      </c>
      <c r="I12" s="91">
        <v>1.56</v>
      </c>
      <c r="J12" s="91">
        <v>1.7</v>
      </c>
      <c r="K12" s="91">
        <v>1.97</v>
      </c>
      <c r="L12" s="91">
        <v>1.9</v>
      </c>
      <c r="M12" t="s">
        <v>11</v>
      </c>
      <c r="N12" s="6">
        <v>2.11</v>
      </c>
      <c r="O12" s="6">
        <v>1.68</v>
      </c>
      <c r="P12" s="6" t="s">
        <v>148</v>
      </c>
      <c r="Q12" t="s">
        <v>96</v>
      </c>
    </row>
    <row r="13" spans="1:17" x14ac:dyDescent="0.25">
      <c r="A13" s="5">
        <v>44839</v>
      </c>
      <c r="B13" t="s">
        <v>617</v>
      </c>
      <c r="C13" s="6">
        <v>1.58</v>
      </c>
      <c r="D13" s="6">
        <v>4.1100000000000003</v>
      </c>
      <c r="E13" s="6">
        <v>6.36</v>
      </c>
      <c r="F13" s="6">
        <v>3.83</v>
      </c>
      <c r="G13" s="6">
        <v>1.89</v>
      </c>
      <c r="H13" s="6">
        <v>2.02</v>
      </c>
      <c r="I13" s="91">
        <v>1.29</v>
      </c>
      <c r="J13" s="91">
        <v>404</v>
      </c>
      <c r="K13" s="91">
        <v>1.44</v>
      </c>
      <c r="L13" s="91">
        <v>2.98</v>
      </c>
      <c r="M13" t="s">
        <v>11</v>
      </c>
      <c r="N13" s="6">
        <v>1.87</v>
      </c>
      <c r="O13" s="6">
        <v>1.88</v>
      </c>
      <c r="P13" s="6" t="s">
        <v>146</v>
      </c>
      <c r="Q13" t="s">
        <v>46</v>
      </c>
    </row>
    <row r="14" spans="1:17" x14ac:dyDescent="0.25">
      <c r="A14" s="5">
        <v>44842</v>
      </c>
      <c r="B14" t="s">
        <v>618</v>
      </c>
      <c r="C14" s="6">
        <v>2.19</v>
      </c>
      <c r="D14" s="6">
        <v>3.52</v>
      </c>
      <c r="E14" s="6">
        <v>3.4</v>
      </c>
      <c r="F14" s="6">
        <v>3.64</v>
      </c>
      <c r="G14" s="6">
        <v>1.94</v>
      </c>
      <c r="H14" s="6">
        <v>1.93</v>
      </c>
      <c r="I14" s="91">
        <v>1.3</v>
      </c>
      <c r="J14" s="91">
        <v>404</v>
      </c>
      <c r="K14" s="91">
        <v>1.47</v>
      </c>
      <c r="L14" s="91">
        <v>2.81</v>
      </c>
      <c r="M14" t="s">
        <v>11</v>
      </c>
      <c r="N14" s="6">
        <v>1.72</v>
      </c>
      <c r="O14" s="6">
        <v>2.0499999999999998</v>
      </c>
      <c r="P14" s="6" t="s">
        <v>139</v>
      </c>
      <c r="Q14" t="s">
        <v>34</v>
      </c>
    </row>
    <row r="15" spans="1:17" x14ac:dyDescent="0.25">
      <c r="A15" s="5">
        <v>44842</v>
      </c>
      <c r="B15" t="s">
        <v>619</v>
      </c>
      <c r="C15" s="6">
        <v>2.99</v>
      </c>
      <c r="D15" s="6">
        <v>3.56</v>
      </c>
      <c r="E15" s="6">
        <v>2.33</v>
      </c>
      <c r="F15" s="6">
        <v>3.71</v>
      </c>
      <c r="G15" s="6">
        <v>1.84</v>
      </c>
      <c r="H15" s="6">
        <v>2</v>
      </c>
      <c r="I15" s="91">
        <v>1.28</v>
      </c>
      <c r="J15" s="91">
        <v>404</v>
      </c>
      <c r="K15" s="91">
        <v>1.42</v>
      </c>
      <c r="L15" s="91">
        <v>2.92</v>
      </c>
      <c r="M15" t="s">
        <v>11</v>
      </c>
      <c r="N15" s="6">
        <v>1.66</v>
      </c>
      <c r="O15" s="6">
        <v>2.12</v>
      </c>
      <c r="P15" s="6" t="s">
        <v>146</v>
      </c>
      <c r="Q15" s="28" t="s">
        <v>49</v>
      </c>
    </row>
    <row r="16" spans="1:17" x14ac:dyDescent="0.25">
      <c r="A16" s="5">
        <v>44842</v>
      </c>
      <c r="B16" t="s">
        <v>620</v>
      </c>
      <c r="C16" s="6">
        <v>7.74</v>
      </c>
      <c r="D16" s="6">
        <v>4.68</v>
      </c>
      <c r="E16" s="6">
        <v>1.47</v>
      </c>
      <c r="F16" s="6">
        <v>4.05</v>
      </c>
      <c r="G16" s="6">
        <v>1.83</v>
      </c>
      <c r="H16" s="6">
        <v>2.06</v>
      </c>
      <c r="I16" s="91">
        <v>1.27</v>
      </c>
      <c r="J16" s="91">
        <v>1.32</v>
      </c>
      <c r="K16" s="91">
        <v>1.39</v>
      </c>
      <c r="L16" s="91">
        <v>3.16</v>
      </c>
      <c r="M16" s="68" t="s">
        <v>193</v>
      </c>
      <c r="N16" s="6">
        <v>1.98</v>
      </c>
      <c r="O16" s="6">
        <v>1.79</v>
      </c>
      <c r="P16" s="6" t="s">
        <v>142</v>
      </c>
      <c r="Q16" t="s">
        <v>72</v>
      </c>
    </row>
    <row r="17" spans="1:18" x14ac:dyDescent="0.25">
      <c r="A17" s="5">
        <v>44842</v>
      </c>
      <c r="B17" t="s">
        <v>621</v>
      </c>
      <c r="C17" s="6">
        <v>2.69</v>
      </c>
      <c r="D17" s="6">
        <v>3.26</v>
      </c>
      <c r="E17" s="6">
        <v>2.82</v>
      </c>
      <c r="F17" s="6">
        <v>2.94</v>
      </c>
      <c r="G17" s="6">
        <v>2.2799999999999998</v>
      </c>
      <c r="H17" s="6">
        <v>1.67</v>
      </c>
      <c r="I17" s="91">
        <v>1.42</v>
      </c>
      <c r="J17" s="91">
        <v>1.53</v>
      </c>
      <c r="K17" s="91">
        <v>1.7</v>
      </c>
      <c r="L17" s="91">
        <v>2.2200000000000002</v>
      </c>
      <c r="M17" t="s">
        <v>11</v>
      </c>
      <c r="N17" s="6">
        <v>1.89</v>
      </c>
      <c r="O17" s="6">
        <v>1.84</v>
      </c>
      <c r="P17" s="6" t="s">
        <v>142</v>
      </c>
      <c r="Q17" t="s">
        <v>96</v>
      </c>
    </row>
    <row r="18" spans="1:18" x14ac:dyDescent="0.25">
      <c r="A18" s="5">
        <v>44842</v>
      </c>
      <c r="B18" t="s">
        <v>622</v>
      </c>
      <c r="C18" s="6">
        <v>2.25</v>
      </c>
      <c r="D18" s="6">
        <v>3.54</v>
      </c>
      <c r="E18" s="6">
        <v>3.26</v>
      </c>
      <c r="F18" s="6">
        <v>3.91</v>
      </c>
      <c r="G18" s="6">
        <v>1.85</v>
      </c>
      <c r="H18" s="6">
        <v>2.0299999999999998</v>
      </c>
      <c r="I18" s="91">
        <v>1.27</v>
      </c>
      <c r="J18" s="91">
        <v>404</v>
      </c>
      <c r="K18" s="91">
        <v>1.41</v>
      </c>
      <c r="L18" s="91">
        <v>3.05</v>
      </c>
      <c r="M18" t="s">
        <v>11</v>
      </c>
      <c r="N18" s="6">
        <v>1.64</v>
      </c>
      <c r="O18" s="6">
        <v>2.2000000000000002</v>
      </c>
      <c r="P18" s="6" t="s">
        <v>142</v>
      </c>
      <c r="Q18" t="s">
        <v>34</v>
      </c>
    </row>
    <row r="19" spans="1:18" x14ac:dyDescent="0.25">
      <c r="A19" s="5">
        <v>44842</v>
      </c>
      <c r="B19" t="s">
        <v>282</v>
      </c>
      <c r="C19" s="6">
        <v>1.67</v>
      </c>
      <c r="D19" s="6">
        <v>3.95</v>
      </c>
      <c r="E19" s="6">
        <v>5.46</v>
      </c>
      <c r="F19" s="6">
        <v>3.69</v>
      </c>
      <c r="G19" s="6">
        <v>1.92</v>
      </c>
      <c r="H19" s="6">
        <v>1.95</v>
      </c>
      <c r="I19" s="91">
        <v>1.29</v>
      </c>
      <c r="J19" s="91">
        <v>404</v>
      </c>
      <c r="K19" s="91">
        <v>1.45</v>
      </c>
      <c r="L19" s="91">
        <v>2.86</v>
      </c>
      <c r="M19" t="s">
        <v>11</v>
      </c>
      <c r="N19" s="6">
        <v>1.86</v>
      </c>
      <c r="O19" s="6">
        <v>1.89</v>
      </c>
      <c r="P19" s="6" t="s">
        <v>146</v>
      </c>
      <c r="Q19" s="9" t="s">
        <v>34</v>
      </c>
    </row>
    <row r="20" spans="1:18" x14ac:dyDescent="0.25">
      <c r="A20" s="5">
        <v>44842</v>
      </c>
      <c r="B20" t="s">
        <v>623</v>
      </c>
      <c r="C20" s="6">
        <v>2.33</v>
      </c>
      <c r="D20" s="6">
        <v>3.15</v>
      </c>
      <c r="E20" s="6">
        <v>3.48</v>
      </c>
      <c r="F20" s="6">
        <v>2.86</v>
      </c>
      <c r="G20" s="6">
        <v>2.3199999999999998</v>
      </c>
      <c r="H20" s="6">
        <v>1.65</v>
      </c>
      <c r="I20" s="91">
        <v>1.44</v>
      </c>
      <c r="J20" s="91">
        <v>1.56</v>
      </c>
      <c r="K20" s="91">
        <v>1.74</v>
      </c>
      <c r="L20" s="91">
        <v>2.16</v>
      </c>
      <c r="M20" t="s">
        <v>11</v>
      </c>
      <c r="N20" s="6">
        <v>1.92</v>
      </c>
      <c r="O20" s="6">
        <v>1.81</v>
      </c>
      <c r="P20" s="6" t="s">
        <v>150</v>
      </c>
      <c r="Q20" s="28" t="s">
        <v>31</v>
      </c>
      <c r="R20" s="6" t="s">
        <v>804</v>
      </c>
    </row>
    <row r="21" spans="1:18" x14ac:dyDescent="0.25">
      <c r="A21" s="5">
        <v>44842</v>
      </c>
      <c r="B21" t="s">
        <v>624</v>
      </c>
      <c r="C21" s="6">
        <v>2.5099999999999998</v>
      </c>
      <c r="D21" s="6">
        <v>2.84</v>
      </c>
      <c r="E21" s="6">
        <v>3.53</v>
      </c>
      <c r="F21" s="6">
        <v>2.23</v>
      </c>
      <c r="G21" s="6">
        <v>3.16</v>
      </c>
      <c r="H21" s="6">
        <v>1.38</v>
      </c>
      <c r="I21" s="91">
        <v>1.7</v>
      </c>
      <c r="J21" s="91">
        <v>1.93</v>
      </c>
      <c r="K21" s="91">
        <v>2.35</v>
      </c>
      <c r="L21" s="91">
        <v>1.63</v>
      </c>
      <c r="M21" t="s">
        <v>11</v>
      </c>
      <c r="N21" s="6">
        <v>2.36</v>
      </c>
      <c r="O21" s="6">
        <v>1.54</v>
      </c>
      <c r="P21" s="6" t="s">
        <v>148</v>
      </c>
      <c r="Q21" s="28" t="s">
        <v>18</v>
      </c>
    </row>
    <row r="22" spans="1:18" x14ac:dyDescent="0.25">
      <c r="A22" s="5">
        <v>44842</v>
      </c>
      <c r="B22" t="s">
        <v>625</v>
      </c>
      <c r="C22" s="6">
        <v>3.59</v>
      </c>
      <c r="D22" s="6">
        <v>3.57</v>
      </c>
      <c r="E22" s="6">
        <v>2.0499999999999998</v>
      </c>
      <c r="F22" s="6">
        <v>3.59</v>
      </c>
      <c r="G22" s="6">
        <v>1.92</v>
      </c>
      <c r="H22" s="6">
        <v>1.92</v>
      </c>
      <c r="I22" s="91">
        <v>1.29</v>
      </c>
      <c r="J22" s="91">
        <v>404</v>
      </c>
      <c r="K22" s="91">
        <v>1.45</v>
      </c>
      <c r="L22" s="91">
        <v>2.79</v>
      </c>
      <c r="M22" t="s">
        <v>11</v>
      </c>
      <c r="N22" s="6">
        <v>1.71</v>
      </c>
      <c r="O22" s="6">
        <v>2.04</v>
      </c>
      <c r="P22" s="6" t="s">
        <v>148</v>
      </c>
      <c r="Q22" s="28" t="s">
        <v>49</v>
      </c>
    </row>
    <row r="23" spans="1:18" x14ac:dyDescent="0.25">
      <c r="A23" s="5">
        <v>44843</v>
      </c>
      <c r="B23" t="s">
        <v>626</v>
      </c>
      <c r="C23" s="6">
        <v>1.7</v>
      </c>
      <c r="D23" s="6">
        <v>3.79</v>
      </c>
      <c r="E23" s="6">
        <v>5.55</v>
      </c>
      <c r="F23" s="6">
        <v>3.27</v>
      </c>
      <c r="G23" s="6">
        <v>2.09</v>
      </c>
      <c r="H23" s="6">
        <v>1.8</v>
      </c>
      <c r="I23" s="91">
        <v>1.36</v>
      </c>
      <c r="J23" s="91">
        <v>1.45</v>
      </c>
      <c r="K23" s="91">
        <v>1.58</v>
      </c>
      <c r="L23" s="91">
        <v>2.5</v>
      </c>
      <c r="M23" t="s">
        <v>11</v>
      </c>
      <c r="N23" s="6">
        <v>1.99</v>
      </c>
      <c r="O23" s="6">
        <v>1.77</v>
      </c>
      <c r="P23" s="6" t="s">
        <v>142</v>
      </c>
      <c r="Q23" t="s">
        <v>37</v>
      </c>
    </row>
    <row r="24" spans="1:18" x14ac:dyDescent="0.25">
      <c r="A24" s="5">
        <v>44849</v>
      </c>
      <c r="B24" t="s">
        <v>627</v>
      </c>
      <c r="C24" s="6">
        <v>2.04</v>
      </c>
      <c r="D24" s="6">
        <v>3.33</v>
      </c>
      <c r="E24" s="6">
        <v>4.1900000000000004</v>
      </c>
      <c r="F24" s="6">
        <v>3.3</v>
      </c>
      <c r="G24" s="6">
        <v>2.11</v>
      </c>
      <c r="H24" s="6">
        <v>1.79</v>
      </c>
      <c r="I24" s="91">
        <v>1.36</v>
      </c>
      <c r="J24" s="91">
        <v>1.45</v>
      </c>
      <c r="K24" s="91">
        <v>1.58</v>
      </c>
      <c r="L24" s="91">
        <v>2.5</v>
      </c>
      <c r="M24" t="s">
        <v>11</v>
      </c>
      <c r="N24" s="6">
        <v>1.81</v>
      </c>
      <c r="O24" s="6">
        <v>1.93</v>
      </c>
      <c r="P24" s="6" t="s">
        <v>145</v>
      </c>
      <c r="Q24" t="s">
        <v>165</v>
      </c>
    </row>
    <row r="25" spans="1:18" x14ac:dyDescent="0.25">
      <c r="A25" s="5">
        <v>44849</v>
      </c>
      <c r="B25" t="s">
        <v>628</v>
      </c>
      <c r="C25" s="6">
        <v>2.15</v>
      </c>
      <c r="D25" s="6">
        <v>3.17</v>
      </c>
      <c r="E25" s="6">
        <v>4.03</v>
      </c>
      <c r="F25" s="6">
        <v>2.93</v>
      </c>
      <c r="G25" s="6">
        <v>2.34</v>
      </c>
      <c r="H25" s="6">
        <v>1.65</v>
      </c>
      <c r="I25" s="91">
        <v>1.43</v>
      </c>
      <c r="J25" s="91">
        <v>1.55</v>
      </c>
      <c r="K25" s="91">
        <v>1.74</v>
      </c>
      <c r="L25" s="91">
        <v>2.19</v>
      </c>
      <c r="M25" t="s">
        <v>11</v>
      </c>
      <c r="N25" s="6">
        <v>1.96</v>
      </c>
      <c r="O25" s="6">
        <v>1.79</v>
      </c>
      <c r="P25" s="6" t="s">
        <v>140</v>
      </c>
      <c r="Q25" t="s">
        <v>165</v>
      </c>
    </row>
    <row r="26" spans="1:18" x14ac:dyDescent="0.25">
      <c r="A26" s="5">
        <v>44849</v>
      </c>
      <c r="B26" t="s">
        <v>629</v>
      </c>
      <c r="C26" s="6">
        <v>2.12</v>
      </c>
      <c r="D26" s="6">
        <v>3.6</v>
      </c>
      <c r="E26" s="6">
        <v>3.39</v>
      </c>
      <c r="F26" s="6">
        <v>3.65</v>
      </c>
      <c r="G26" s="6">
        <v>1.94</v>
      </c>
      <c r="H26" s="6">
        <v>1.89</v>
      </c>
      <c r="I26" s="91">
        <v>1.28</v>
      </c>
      <c r="J26" s="91">
        <v>404</v>
      </c>
      <c r="K26" s="91">
        <v>1.45</v>
      </c>
      <c r="L26" s="91">
        <v>2.79</v>
      </c>
      <c r="M26" t="s">
        <v>11</v>
      </c>
      <c r="N26" s="6">
        <v>1.67</v>
      </c>
      <c r="O26" s="6">
        <v>2.11</v>
      </c>
      <c r="P26" s="6" t="s">
        <v>145</v>
      </c>
      <c r="Q26" s="28" t="s">
        <v>124</v>
      </c>
    </row>
    <row r="27" spans="1:18" x14ac:dyDescent="0.25">
      <c r="A27" s="5">
        <v>44849</v>
      </c>
      <c r="B27" t="s">
        <v>630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91">
        <v>1.29</v>
      </c>
      <c r="J27" s="91">
        <v>1.35</v>
      </c>
      <c r="K27" s="91">
        <v>1.45</v>
      </c>
      <c r="L27" s="91">
        <v>2.95</v>
      </c>
      <c r="M27" t="s">
        <v>11</v>
      </c>
      <c r="N27" s="6">
        <v>1.75</v>
      </c>
      <c r="O27" s="6">
        <v>2.0299999999999998</v>
      </c>
      <c r="P27" s="6" t="s">
        <v>154</v>
      </c>
      <c r="Q27" t="s">
        <v>94</v>
      </c>
    </row>
    <row r="28" spans="1:18" x14ac:dyDescent="0.25">
      <c r="A28" s="5">
        <v>44849</v>
      </c>
      <c r="B28" t="s">
        <v>631</v>
      </c>
      <c r="C28" s="6">
        <v>1.99</v>
      </c>
      <c r="D28" s="6">
        <v>3.46</v>
      </c>
      <c r="E28" s="6">
        <v>4.22</v>
      </c>
      <c r="F28" s="6">
        <v>3.08</v>
      </c>
      <c r="G28" s="6">
        <v>2.23</v>
      </c>
      <c r="H28" s="6">
        <v>1.72</v>
      </c>
      <c r="I28" s="91">
        <v>1.41</v>
      </c>
      <c r="J28" s="91">
        <v>1.51</v>
      </c>
      <c r="K28" s="91">
        <v>1.67</v>
      </c>
      <c r="L28" s="91">
        <v>2.33</v>
      </c>
      <c r="M28" t="s">
        <v>11</v>
      </c>
      <c r="N28" s="6">
        <v>1.92</v>
      </c>
      <c r="O28" s="6">
        <v>1.83</v>
      </c>
      <c r="P28" s="6" t="s">
        <v>150</v>
      </c>
      <c r="Q28" t="s">
        <v>46</v>
      </c>
    </row>
    <row r="29" spans="1:18" x14ac:dyDescent="0.25">
      <c r="A29" s="5">
        <v>44849</v>
      </c>
      <c r="B29" t="s">
        <v>632</v>
      </c>
      <c r="C29" s="6">
        <v>2.2000000000000002</v>
      </c>
      <c r="D29" s="6">
        <v>3.39</v>
      </c>
      <c r="E29" s="6">
        <v>3.51</v>
      </c>
      <c r="F29" s="6">
        <v>3.1</v>
      </c>
      <c r="G29" s="6">
        <v>2.21</v>
      </c>
      <c r="H29" s="6">
        <v>1.71</v>
      </c>
      <c r="I29" s="91">
        <v>1.39</v>
      </c>
      <c r="J29" s="91">
        <v>1.49</v>
      </c>
      <c r="K29" s="91">
        <v>1.64</v>
      </c>
      <c r="L29" s="91">
        <v>2.33</v>
      </c>
      <c r="M29" t="s">
        <v>11</v>
      </c>
      <c r="N29" s="6">
        <v>1.85</v>
      </c>
      <c r="O29" s="6">
        <v>1.87</v>
      </c>
      <c r="P29" s="6" t="s">
        <v>142</v>
      </c>
      <c r="Q29" t="s">
        <v>14</v>
      </c>
    </row>
    <row r="30" spans="1:18" x14ac:dyDescent="0.25">
      <c r="A30" s="5">
        <v>44849</v>
      </c>
      <c r="B30" t="s">
        <v>633</v>
      </c>
      <c r="C30" s="6">
        <v>3.03</v>
      </c>
      <c r="D30" s="6">
        <v>3.19</v>
      </c>
      <c r="E30" s="6">
        <v>2.57</v>
      </c>
      <c r="F30" s="6">
        <v>3.09</v>
      </c>
      <c r="G30" s="6">
        <v>2.19</v>
      </c>
      <c r="H30" s="6">
        <v>1.72</v>
      </c>
      <c r="I30" s="91">
        <v>1.39</v>
      </c>
      <c r="J30" s="91">
        <v>1.49</v>
      </c>
      <c r="K30" s="91">
        <v>1.64</v>
      </c>
      <c r="L30" s="91">
        <v>2.34</v>
      </c>
      <c r="M30" t="s">
        <v>11</v>
      </c>
      <c r="N30" s="6">
        <v>1.85</v>
      </c>
      <c r="O30" s="6">
        <v>1.88</v>
      </c>
      <c r="P30" s="6" t="s">
        <v>148</v>
      </c>
      <c r="Q30" s="28" t="s">
        <v>31</v>
      </c>
      <c r="R30" s="6" t="s">
        <v>804</v>
      </c>
    </row>
    <row r="31" spans="1:18" x14ac:dyDescent="0.25">
      <c r="A31" s="5">
        <v>44849</v>
      </c>
      <c r="B31" t="s">
        <v>634</v>
      </c>
      <c r="C31" s="6">
        <v>2.29</v>
      </c>
      <c r="D31" s="6">
        <v>3.71</v>
      </c>
      <c r="E31" s="6">
        <v>3.17</v>
      </c>
      <c r="F31" s="6">
        <v>404</v>
      </c>
      <c r="G31" s="6">
        <v>1.71</v>
      </c>
      <c r="H31" s="6">
        <v>2.25</v>
      </c>
      <c r="I31" s="91">
        <v>404</v>
      </c>
      <c r="J31" s="91">
        <v>1.27</v>
      </c>
      <c r="K31" s="91">
        <v>1.32</v>
      </c>
      <c r="L31" s="91">
        <v>3.59</v>
      </c>
      <c r="M31" t="s">
        <v>11</v>
      </c>
      <c r="N31" s="6">
        <v>1.56</v>
      </c>
      <c r="O31" s="6">
        <v>2.35</v>
      </c>
      <c r="P31" s="6" t="s">
        <v>139</v>
      </c>
      <c r="Q31" t="s">
        <v>164</v>
      </c>
    </row>
    <row r="32" spans="1:18" x14ac:dyDescent="0.25">
      <c r="A32" s="5">
        <v>44850</v>
      </c>
      <c r="B32" t="s">
        <v>635</v>
      </c>
      <c r="C32" s="6">
        <v>2.06</v>
      </c>
      <c r="D32" s="6">
        <v>3.5</v>
      </c>
      <c r="E32" s="6">
        <v>3.96</v>
      </c>
      <c r="F32" s="6">
        <v>3.47</v>
      </c>
      <c r="G32" s="6">
        <v>2.06</v>
      </c>
      <c r="H32" s="6">
        <v>1.85</v>
      </c>
      <c r="I32" s="91">
        <v>1.34</v>
      </c>
      <c r="J32" s="91">
        <v>1.42</v>
      </c>
      <c r="K32" s="91">
        <v>1.54</v>
      </c>
      <c r="L32" s="91">
        <v>2.64</v>
      </c>
      <c r="M32" t="s">
        <v>11</v>
      </c>
      <c r="N32" s="6">
        <v>1.78</v>
      </c>
      <c r="O32" s="6">
        <v>1.99</v>
      </c>
      <c r="P32" s="6" t="s">
        <v>148</v>
      </c>
      <c r="Q32" t="s">
        <v>72</v>
      </c>
      <c r="R32" s="6" t="s">
        <v>805</v>
      </c>
    </row>
    <row r="33" spans="1:18" x14ac:dyDescent="0.25">
      <c r="A33" s="5">
        <v>44850</v>
      </c>
      <c r="B33" t="s">
        <v>636</v>
      </c>
      <c r="C33" s="6">
        <v>3.25</v>
      </c>
      <c r="D33" s="6">
        <v>3.4</v>
      </c>
      <c r="E33" s="6">
        <v>2.3199999999999998</v>
      </c>
      <c r="F33" s="6">
        <v>3.23</v>
      </c>
      <c r="G33" s="6">
        <v>2.1</v>
      </c>
      <c r="H33" s="6">
        <v>1.78</v>
      </c>
      <c r="I33" s="91">
        <v>1.36</v>
      </c>
      <c r="J33" s="91">
        <v>1.45</v>
      </c>
      <c r="K33" s="91">
        <v>1.58</v>
      </c>
      <c r="L33" s="91">
        <v>2.4700000000000002</v>
      </c>
      <c r="M33" t="s">
        <v>11</v>
      </c>
      <c r="N33" s="6">
        <v>1.8</v>
      </c>
      <c r="O33" s="6">
        <v>1.92</v>
      </c>
      <c r="P33" s="6" t="s">
        <v>145</v>
      </c>
      <c r="Q33" t="s">
        <v>14</v>
      </c>
    </row>
    <row r="34" spans="1:18" x14ac:dyDescent="0.25">
      <c r="A34" s="5">
        <v>44852</v>
      </c>
      <c r="B34" t="s">
        <v>637</v>
      </c>
      <c r="C34" s="6">
        <v>1.63</v>
      </c>
      <c r="D34" s="6">
        <v>3.8</v>
      </c>
      <c r="E34" s="6">
        <v>6.81</v>
      </c>
      <c r="F34" s="6">
        <v>3.11</v>
      </c>
      <c r="G34" s="6">
        <v>2.23</v>
      </c>
      <c r="H34" s="6">
        <v>1.72</v>
      </c>
      <c r="I34" s="91">
        <v>1.4</v>
      </c>
      <c r="J34" s="91">
        <v>1.51</v>
      </c>
      <c r="K34" s="91">
        <v>1.66</v>
      </c>
      <c r="L34" s="91">
        <v>2.34</v>
      </c>
      <c r="M34" t="s">
        <v>11</v>
      </c>
      <c r="N34" s="6">
        <v>2.2000000000000002</v>
      </c>
      <c r="O34" s="6">
        <v>1.65</v>
      </c>
      <c r="P34" s="6" t="s">
        <v>146</v>
      </c>
      <c r="Q34" t="s">
        <v>72</v>
      </c>
      <c r="R34" s="6" t="s">
        <v>805</v>
      </c>
    </row>
    <row r="35" spans="1:18" x14ac:dyDescent="0.25">
      <c r="A35" s="5">
        <v>44852</v>
      </c>
      <c r="B35" t="s">
        <v>638</v>
      </c>
      <c r="C35" s="6">
        <v>3.24</v>
      </c>
      <c r="D35" s="6">
        <v>3.24</v>
      </c>
      <c r="E35" s="6">
        <v>2.4</v>
      </c>
      <c r="F35" s="6">
        <v>3.06</v>
      </c>
      <c r="G35" s="6">
        <v>2.25</v>
      </c>
      <c r="H35" s="6">
        <v>1.68</v>
      </c>
      <c r="I35" s="91">
        <v>1.4</v>
      </c>
      <c r="J35" s="91">
        <v>1.5</v>
      </c>
      <c r="K35" s="91">
        <v>1.66</v>
      </c>
      <c r="L35" s="91">
        <v>2.29</v>
      </c>
      <c r="M35" t="s">
        <v>11</v>
      </c>
      <c r="N35" s="6">
        <v>1.88</v>
      </c>
      <c r="O35" s="6">
        <v>1.85</v>
      </c>
      <c r="P35" s="6" t="s">
        <v>155</v>
      </c>
      <c r="Q35" t="s">
        <v>121</v>
      </c>
    </row>
    <row r="36" spans="1:18" x14ac:dyDescent="0.25">
      <c r="A36" s="5">
        <v>44852</v>
      </c>
      <c r="B36" t="s">
        <v>639</v>
      </c>
      <c r="C36" s="6">
        <v>1.77</v>
      </c>
      <c r="D36" s="6">
        <v>3.91</v>
      </c>
      <c r="E36" s="6">
        <v>4.78</v>
      </c>
      <c r="F36" s="6">
        <v>4.45</v>
      </c>
      <c r="G36" s="6">
        <v>1.72</v>
      </c>
      <c r="H36" s="6">
        <v>2.23</v>
      </c>
      <c r="I36" s="91">
        <v>1.24</v>
      </c>
      <c r="J36" s="91">
        <v>404</v>
      </c>
      <c r="K36" s="91">
        <v>1.41</v>
      </c>
      <c r="L36" s="91">
        <v>3.05</v>
      </c>
      <c r="M36" t="s">
        <v>11</v>
      </c>
      <c r="N36" s="6">
        <v>1.64</v>
      </c>
      <c r="O36" s="6">
        <v>2.2000000000000002</v>
      </c>
      <c r="P36" s="6" t="s">
        <v>139</v>
      </c>
      <c r="Q36" t="s">
        <v>46</v>
      </c>
    </row>
    <row r="37" spans="1:18" x14ac:dyDescent="0.25">
      <c r="A37" s="5">
        <v>44853</v>
      </c>
      <c r="B37" t="s">
        <v>640</v>
      </c>
      <c r="C37" s="6">
        <v>1.88</v>
      </c>
      <c r="D37" s="6">
        <v>3.68</v>
      </c>
      <c r="E37" s="6">
        <v>4.2699999999999996</v>
      </c>
      <c r="F37" s="6">
        <v>3.45</v>
      </c>
      <c r="G37" s="6">
        <v>2.0099999999999998</v>
      </c>
      <c r="H37" s="6">
        <v>1.87</v>
      </c>
      <c r="I37" s="91">
        <v>1.33</v>
      </c>
      <c r="J37" s="91">
        <v>1.43</v>
      </c>
      <c r="K37" s="91">
        <v>1.51</v>
      </c>
      <c r="L37" s="91">
        <v>2.65</v>
      </c>
      <c r="M37" t="s">
        <v>11</v>
      </c>
      <c r="N37" s="6">
        <v>1.79</v>
      </c>
      <c r="O37" s="6">
        <v>1.94</v>
      </c>
      <c r="P37" s="6" t="s">
        <v>154</v>
      </c>
      <c r="Q37" t="s">
        <v>121</v>
      </c>
    </row>
    <row r="38" spans="1:18" x14ac:dyDescent="0.25">
      <c r="A38" s="5">
        <v>44853</v>
      </c>
      <c r="B38" t="s">
        <v>641</v>
      </c>
      <c r="C38" s="6">
        <v>3.23</v>
      </c>
      <c r="D38" s="6">
        <v>3.26</v>
      </c>
      <c r="E38" s="6">
        <v>2.4</v>
      </c>
      <c r="F38" s="6">
        <v>3.03</v>
      </c>
      <c r="G38" s="6">
        <v>2.2400000000000002</v>
      </c>
      <c r="H38" s="6">
        <v>1.69</v>
      </c>
      <c r="I38" s="91">
        <v>1.4</v>
      </c>
      <c r="J38" s="91">
        <v>1.51</v>
      </c>
      <c r="K38" s="91">
        <v>1.67</v>
      </c>
      <c r="L38" s="91">
        <v>2.29</v>
      </c>
      <c r="M38" t="s">
        <v>11</v>
      </c>
      <c r="N38" s="6">
        <v>1.88</v>
      </c>
      <c r="O38" s="6">
        <v>1.85</v>
      </c>
      <c r="P38" s="6" t="s">
        <v>155</v>
      </c>
      <c r="Q38" s="28" t="s">
        <v>18</v>
      </c>
    </row>
    <row r="39" spans="1:18" x14ac:dyDescent="0.25">
      <c r="A39" s="5">
        <v>44853</v>
      </c>
      <c r="B39" t="s">
        <v>642</v>
      </c>
      <c r="C39" s="6">
        <v>1.66</v>
      </c>
      <c r="D39" s="6">
        <v>4.0599999999999996</v>
      </c>
      <c r="E39" s="6">
        <v>5.74</v>
      </c>
      <c r="F39" s="6">
        <v>3.63</v>
      </c>
      <c r="G39" s="6">
        <v>1.95</v>
      </c>
      <c r="H39" s="6">
        <v>1.95</v>
      </c>
      <c r="I39" s="91">
        <v>1.32</v>
      </c>
      <c r="J39" s="91">
        <v>1.38</v>
      </c>
      <c r="K39" s="91">
        <v>1.48</v>
      </c>
      <c r="L39" s="91">
        <v>2.82</v>
      </c>
      <c r="M39" t="s">
        <v>11</v>
      </c>
      <c r="N39" s="6">
        <v>1.87</v>
      </c>
      <c r="O39" s="6">
        <v>1.89</v>
      </c>
      <c r="P39" s="6" t="s">
        <v>148</v>
      </c>
      <c r="Q39" t="s">
        <v>94</v>
      </c>
    </row>
    <row r="40" spans="1:18" x14ac:dyDescent="0.25">
      <c r="A40" s="5">
        <v>44855</v>
      </c>
      <c r="B40" t="s">
        <v>643</v>
      </c>
      <c r="C40" s="6">
        <v>5.29</v>
      </c>
      <c r="D40" s="6">
        <v>3.38</v>
      </c>
      <c r="E40" s="6">
        <v>1.78</v>
      </c>
      <c r="F40" s="6">
        <v>3.1</v>
      </c>
      <c r="G40" s="6">
        <v>2.16</v>
      </c>
      <c r="H40" s="6">
        <v>1.71</v>
      </c>
      <c r="I40" s="91">
        <v>1.37</v>
      </c>
      <c r="J40" s="91">
        <v>1.47</v>
      </c>
      <c r="K40" s="91">
        <v>1.61</v>
      </c>
      <c r="L40" s="91">
        <v>2.34</v>
      </c>
      <c r="M40" t="s">
        <v>11</v>
      </c>
      <c r="N40" s="6">
        <v>0</v>
      </c>
      <c r="O40" s="6">
        <v>0</v>
      </c>
      <c r="P40" s="6" t="s">
        <v>145</v>
      </c>
      <c r="Q40" s="28" t="s">
        <v>399</v>
      </c>
    </row>
    <row r="41" spans="1:18" x14ac:dyDescent="0.25">
      <c r="A41" s="5">
        <v>44855</v>
      </c>
      <c r="B41" t="s">
        <v>644</v>
      </c>
      <c r="C41" s="6">
        <v>2.08</v>
      </c>
      <c r="D41" s="6">
        <v>3.31</v>
      </c>
      <c r="E41" s="6">
        <v>3.82</v>
      </c>
      <c r="F41" s="6">
        <v>3.19</v>
      </c>
      <c r="G41" s="6">
        <v>2.12</v>
      </c>
      <c r="H41" s="6">
        <v>1.74</v>
      </c>
      <c r="I41" s="91">
        <v>1.35</v>
      </c>
      <c r="J41" s="91">
        <v>1.44</v>
      </c>
      <c r="K41" s="91">
        <v>1.58</v>
      </c>
      <c r="L41" s="91">
        <v>2.41</v>
      </c>
      <c r="M41" t="s">
        <v>11</v>
      </c>
      <c r="N41" s="6">
        <v>0</v>
      </c>
      <c r="O41" s="6">
        <v>0</v>
      </c>
      <c r="P41" s="6" t="s">
        <v>145</v>
      </c>
      <c r="Q41" s="28" t="s">
        <v>399</v>
      </c>
    </row>
    <row r="42" spans="1:18" x14ac:dyDescent="0.25">
      <c r="A42" s="5">
        <v>44856</v>
      </c>
      <c r="B42" t="s">
        <v>645</v>
      </c>
      <c r="C42" s="6">
        <v>1.39</v>
      </c>
      <c r="D42" s="6">
        <v>4.46</v>
      </c>
      <c r="E42" s="6">
        <v>10.6</v>
      </c>
      <c r="F42" s="6">
        <v>2.89</v>
      </c>
      <c r="G42" s="6">
        <v>2.34</v>
      </c>
      <c r="H42" s="6">
        <v>1.64</v>
      </c>
      <c r="I42" s="91">
        <v>1.43</v>
      </c>
      <c r="J42" s="91">
        <v>1.55</v>
      </c>
      <c r="K42" s="91">
        <v>1.74</v>
      </c>
      <c r="L42" s="91">
        <v>2.16</v>
      </c>
      <c r="M42" t="s">
        <v>11</v>
      </c>
      <c r="N42" s="6">
        <v>0</v>
      </c>
      <c r="O42" s="6">
        <v>0</v>
      </c>
      <c r="P42" s="6" t="s">
        <v>154</v>
      </c>
      <c r="Q42" s="28" t="s">
        <v>18</v>
      </c>
    </row>
    <row r="43" spans="1:18" x14ac:dyDescent="0.25">
      <c r="A43" s="5">
        <v>44856</v>
      </c>
      <c r="B43" t="s">
        <v>646</v>
      </c>
      <c r="C43" s="6">
        <v>3.69</v>
      </c>
      <c r="D43" s="6">
        <v>3.62</v>
      </c>
      <c r="E43" s="6">
        <v>2.06</v>
      </c>
      <c r="F43" s="6">
        <v>3.54</v>
      </c>
      <c r="G43" s="6">
        <v>1.95</v>
      </c>
      <c r="H43" s="6">
        <v>1.92</v>
      </c>
      <c r="I43" s="91">
        <v>1.31</v>
      </c>
      <c r="J43" s="91">
        <v>404</v>
      </c>
      <c r="K43" s="91">
        <v>1.48</v>
      </c>
      <c r="L43" s="91">
        <v>2.75</v>
      </c>
      <c r="M43" t="s">
        <v>11</v>
      </c>
      <c r="N43" s="6">
        <v>1.76</v>
      </c>
      <c r="O43" s="6">
        <v>1.99</v>
      </c>
      <c r="P43" s="6" t="s">
        <v>141</v>
      </c>
      <c r="Q43" t="s">
        <v>96</v>
      </c>
    </row>
    <row r="44" spans="1:18" x14ac:dyDescent="0.25">
      <c r="A44" s="5">
        <v>44856</v>
      </c>
      <c r="B44" t="s">
        <v>647</v>
      </c>
      <c r="C44" s="6">
        <v>2.1</v>
      </c>
      <c r="D44" s="6">
        <v>4.08</v>
      </c>
      <c r="E44" s="6">
        <v>3.08</v>
      </c>
      <c r="F44" s="6">
        <v>5.93</v>
      </c>
      <c r="G44" s="6">
        <v>1.46</v>
      </c>
      <c r="H44" s="6">
        <v>2.73</v>
      </c>
      <c r="I44" s="91">
        <v>1.1299999999999999</v>
      </c>
      <c r="J44" s="91">
        <v>404</v>
      </c>
      <c r="K44" s="91">
        <v>404</v>
      </c>
      <c r="L44" s="91">
        <v>404</v>
      </c>
      <c r="M44" t="s">
        <v>11</v>
      </c>
      <c r="N44" s="6">
        <v>0</v>
      </c>
      <c r="O44" s="6">
        <v>0</v>
      </c>
      <c r="P44" s="6" t="s">
        <v>150</v>
      </c>
      <c r="Q44" s="28" t="s">
        <v>49</v>
      </c>
    </row>
    <row r="45" spans="1:18" x14ac:dyDescent="0.25">
      <c r="A45" s="5">
        <v>44856</v>
      </c>
      <c r="B45" t="s">
        <v>427</v>
      </c>
      <c r="C45" s="6">
        <v>5.85</v>
      </c>
      <c r="D45" s="6">
        <v>4.09</v>
      </c>
      <c r="E45" s="6">
        <v>1.63</v>
      </c>
      <c r="F45" s="6">
        <v>4.37</v>
      </c>
      <c r="G45" s="6">
        <v>1.75</v>
      </c>
      <c r="H45" s="6">
        <v>2.16</v>
      </c>
      <c r="I45" s="91">
        <v>1.23</v>
      </c>
      <c r="J45" s="91">
        <v>404</v>
      </c>
      <c r="K45" s="91">
        <v>1.41</v>
      </c>
      <c r="L45" s="91">
        <v>3.03</v>
      </c>
      <c r="M45" t="s">
        <v>11</v>
      </c>
      <c r="N45" s="6">
        <v>0</v>
      </c>
      <c r="O45" s="6">
        <v>0</v>
      </c>
      <c r="P45" s="6" t="s">
        <v>139</v>
      </c>
      <c r="Q45" s="28" t="s">
        <v>86</v>
      </c>
      <c r="R45" s="6" t="s">
        <v>804</v>
      </c>
    </row>
    <row r="46" spans="1:18" x14ac:dyDescent="0.25">
      <c r="A46" s="5">
        <v>44856</v>
      </c>
      <c r="B46" t="s">
        <v>648</v>
      </c>
      <c r="C46" s="6">
        <v>1.92</v>
      </c>
      <c r="D46" s="6">
        <v>3.66</v>
      </c>
      <c r="E46" s="6">
        <v>4.1500000000000004</v>
      </c>
      <c r="F46" s="6">
        <v>3.72</v>
      </c>
      <c r="G46" s="6">
        <v>1.93</v>
      </c>
      <c r="H46" s="6">
        <v>1.93</v>
      </c>
      <c r="I46" s="91">
        <v>1.29</v>
      </c>
      <c r="J46" s="91">
        <v>404</v>
      </c>
      <c r="K46" s="91">
        <v>1.45</v>
      </c>
      <c r="L46" s="91">
        <v>2.86</v>
      </c>
      <c r="M46" t="s">
        <v>11</v>
      </c>
      <c r="N46" s="6">
        <v>1.77</v>
      </c>
      <c r="O46" s="6">
        <v>1.98</v>
      </c>
      <c r="P46" s="6" t="s">
        <v>145</v>
      </c>
      <c r="Q46" t="s">
        <v>34</v>
      </c>
    </row>
    <row r="47" spans="1:18" x14ac:dyDescent="0.25">
      <c r="A47" s="5">
        <v>44856</v>
      </c>
      <c r="B47" t="s">
        <v>649</v>
      </c>
      <c r="C47" s="6">
        <v>3.01</v>
      </c>
      <c r="D47" s="6">
        <v>3.63</v>
      </c>
      <c r="E47" s="6">
        <v>2.29</v>
      </c>
      <c r="F47" s="6">
        <v>3.71</v>
      </c>
      <c r="G47" s="6">
        <v>1.89</v>
      </c>
      <c r="H47" s="6">
        <v>1.94</v>
      </c>
      <c r="I47" s="91">
        <v>1.28</v>
      </c>
      <c r="J47" s="91">
        <v>1.44</v>
      </c>
      <c r="K47" s="91">
        <v>1.43</v>
      </c>
      <c r="L47" s="91">
        <v>2.87</v>
      </c>
      <c r="M47" t="s">
        <v>11</v>
      </c>
      <c r="N47" s="6">
        <v>0</v>
      </c>
      <c r="O47" s="6">
        <v>0</v>
      </c>
      <c r="P47" s="6" t="s">
        <v>481</v>
      </c>
      <c r="Q47" s="28" t="s">
        <v>49</v>
      </c>
    </row>
    <row r="48" spans="1:18" x14ac:dyDescent="0.25">
      <c r="A48" s="5">
        <v>44856</v>
      </c>
      <c r="B48" t="s">
        <v>650</v>
      </c>
      <c r="C48" s="6">
        <v>2.4700000000000002</v>
      </c>
      <c r="D48" s="6">
        <v>3.42</v>
      </c>
      <c r="E48" s="6">
        <v>2.98</v>
      </c>
      <c r="F48" s="6">
        <v>3.52</v>
      </c>
      <c r="G48" s="6">
        <v>1.97</v>
      </c>
      <c r="H48" s="6">
        <v>1.9</v>
      </c>
      <c r="I48" s="91">
        <v>1.32</v>
      </c>
      <c r="J48" s="91">
        <v>1.44</v>
      </c>
      <c r="K48" s="91">
        <v>1.49</v>
      </c>
      <c r="L48" s="91">
        <v>2.72</v>
      </c>
      <c r="M48" t="s">
        <v>11</v>
      </c>
      <c r="N48" s="6">
        <v>1.71</v>
      </c>
      <c r="O48" s="6">
        <v>2.0499999999999998</v>
      </c>
      <c r="P48" s="6" t="s">
        <v>140</v>
      </c>
      <c r="Q48" t="s">
        <v>96</v>
      </c>
    </row>
    <row r="49" spans="1:18" x14ac:dyDescent="0.25">
      <c r="A49" s="5">
        <v>44856</v>
      </c>
      <c r="B49" t="s">
        <v>651</v>
      </c>
      <c r="C49" s="6">
        <v>5.22</v>
      </c>
      <c r="D49" s="6">
        <v>4.6900000000000004</v>
      </c>
      <c r="E49" s="6">
        <v>1.61</v>
      </c>
      <c r="F49" s="6">
        <v>404</v>
      </c>
      <c r="G49" s="6">
        <v>1.4</v>
      </c>
      <c r="H49" s="6">
        <v>3.11</v>
      </c>
      <c r="I49" s="91">
        <v>404</v>
      </c>
      <c r="J49" s="91">
        <v>404</v>
      </c>
      <c r="K49" s="91">
        <v>404</v>
      </c>
      <c r="L49" s="91">
        <v>404</v>
      </c>
      <c r="M49" t="s">
        <v>11</v>
      </c>
      <c r="N49" s="6">
        <v>1.45</v>
      </c>
      <c r="O49" s="6">
        <v>2.68</v>
      </c>
      <c r="P49" s="6" t="s">
        <v>139</v>
      </c>
      <c r="Q49" t="s">
        <v>164</v>
      </c>
    </row>
    <row r="50" spans="1:18" x14ac:dyDescent="0.25">
      <c r="A50" s="5">
        <v>44856</v>
      </c>
      <c r="B50" t="s">
        <v>652</v>
      </c>
      <c r="C50" s="6">
        <v>1.23</v>
      </c>
      <c r="D50" s="6">
        <v>7.25</v>
      </c>
      <c r="E50" s="6">
        <v>14</v>
      </c>
      <c r="F50" s="6">
        <v>404</v>
      </c>
      <c r="G50" s="6">
        <v>1.52</v>
      </c>
      <c r="H50" s="6">
        <v>2.65</v>
      </c>
      <c r="I50" s="91">
        <v>404</v>
      </c>
      <c r="J50" s="91">
        <v>404</v>
      </c>
      <c r="K50" s="91">
        <v>1.22</v>
      </c>
      <c r="L50" s="91">
        <v>4.58</v>
      </c>
      <c r="M50" t="s">
        <v>11</v>
      </c>
      <c r="N50" s="6">
        <v>1.98</v>
      </c>
      <c r="O50" s="6">
        <v>1.79</v>
      </c>
      <c r="P50" s="6" t="s">
        <v>150</v>
      </c>
      <c r="Q50" t="s">
        <v>94</v>
      </c>
    </row>
    <row r="51" spans="1:18" x14ac:dyDescent="0.25">
      <c r="A51" s="5">
        <v>44856</v>
      </c>
      <c r="B51" t="s">
        <v>653</v>
      </c>
      <c r="C51" s="6">
        <v>2.12</v>
      </c>
      <c r="D51" s="6">
        <v>3.54</v>
      </c>
      <c r="E51" s="6">
        <v>4.0199999999999996</v>
      </c>
      <c r="F51" s="6">
        <v>3.4</v>
      </c>
      <c r="G51" s="6">
        <v>2.08</v>
      </c>
      <c r="H51" s="6">
        <v>1.84</v>
      </c>
      <c r="I51" s="91">
        <v>1.35</v>
      </c>
      <c r="J51" s="91">
        <v>1.44</v>
      </c>
      <c r="K51" s="91">
        <v>1.55</v>
      </c>
      <c r="L51" s="91">
        <v>2.6</v>
      </c>
      <c r="M51" t="s">
        <v>11</v>
      </c>
      <c r="N51" s="6">
        <v>1.8</v>
      </c>
      <c r="O51" s="6">
        <v>1.96</v>
      </c>
      <c r="P51" s="6" t="s">
        <v>139</v>
      </c>
      <c r="Q51" t="s">
        <v>46</v>
      </c>
    </row>
    <row r="52" spans="1:18" x14ac:dyDescent="0.25">
      <c r="A52" s="5">
        <v>44857</v>
      </c>
      <c r="B52" t="s">
        <v>654</v>
      </c>
      <c r="C52" s="6">
        <v>4.34</v>
      </c>
      <c r="D52" s="6">
        <v>3.53</v>
      </c>
      <c r="E52" s="6">
        <v>1.92</v>
      </c>
      <c r="F52" s="6">
        <v>3.13</v>
      </c>
      <c r="G52" s="6">
        <v>2.13</v>
      </c>
      <c r="H52" s="6">
        <v>1.76</v>
      </c>
      <c r="I52" s="91">
        <v>1.38</v>
      </c>
      <c r="J52" s="91">
        <v>1.47</v>
      </c>
      <c r="K52" s="91">
        <v>1.61</v>
      </c>
      <c r="L52" s="91">
        <v>2.4</v>
      </c>
      <c r="M52" t="s">
        <v>11</v>
      </c>
      <c r="N52" s="6">
        <v>1.91</v>
      </c>
      <c r="O52" s="6">
        <v>1.82</v>
      </c>
      <c r="P52" s="6" t="s">
        <v>140</v>
      </c>
      <c r="Q52" t="s">
        <v>14</v>
      </c>
    </row>
    <row r="53" spans="1:18" x14ac:dyDescent="0.25">
      <c r="A53" s="5">
        <v>44857</v>
      </c>
      <c r="B53" t="s">
        <v>645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91"/>
      <c r="J53" s="91"/>
      <c r="K53" s="91"/>
      <c r="L53" s="91"/>
      <c r="M53" t="s">
        <v>11</v>
      </c>
      <c r="N53" s="6">
        <v>0</v>
      </c>
      <c r="O53" s="6">
        <v>0</v>
      </c>
      <c r="P53" s="6">
        <v>0</v>
      </c>
      <c r="Q53" s="28" t="s">
        <v>18</v>
      </c>
    </row>
    <row r="54" spans="1:18" x14ac:dyDescent="0.25">
      <c r="A54" s="5">
        <v>44857</v>
      </c>
      <c r="B54" t="s">
        <v>655</v>
      </c>
      <c r="C54" s="6">
        <v>3.92</v>
      </c>
      <c r="D54" s="6">
        <v>3.52</v>
      </c>
      <c r="E54" s="6">
        <v>2.02</v>
      </c>
      <c r="F54" s="6">
        <v>3.64</v>
      </c>
      <c r="G54" s="6">
        <v>1.93</v>
      </c>
      <c r="H54" s="6">
        <v>1.93</v>
      </c>
      <c r="I54" s="91">
        <v>1.3</v>
      </c>
      <c r="J54" s="91">
        <v>1.43</v>
      </c>
      <c r="K54" s="91">
        <v>1.47</v>
      </c>
      <c r="L54" s="91">
        <v>2.81</v>
      </c>
      <c r="M54" t="s">
        <v>11</v>
      </c>
      <c r="N54" s="6">
        <v>1.74</v>
      </c>
      <c r="O54" s="6">
        <v>2</v>
      </c>
      <c r="P54" s="6" t="s">
        <v>148</v>
      </c>
      <c r="Q54" t="s">
        <v>14</v>
      </c>
    </row>
    <row r="55" spans="1:18" x14ac:dyDescent="0.25">
      <c r="A55" s="5">
        <v>44857</v>
      </c>
      <c r="B55" t="s">
        <v>656</v>
      </c>
      <c r="C55" s="6">
        <v>1.91</v>
      </c>
      <c r="D55" s="6">
        <v>3.51</v>
      </c>
      <c r="E55" s="6">
        <v>4.55</v>
      </c>
      <c r="F55" s="6">
        <v>3.09</v>
      </c>
      <c r="G55" s="6">
        <v>2.2400000000000002</v>
      </c>
      <c r="H55" s="6">
        <v>1.7</v>
      </c>
      <c r="I55" s="91">
        <v>1.4</v>
      </c>
      <c r="J55" s="91">
        <v>1.5</v>
      </c>
      <c r="K55" s="91">
        <v>1.66</v>
      </c>
      <c r="L55" s="91">
        <v>2.3199999999999998</v>
      </c>
      <c r="M55" t="s">
        <v>11</v>
      </c>
      <c r="N55" s="6">
        <v>1.97</v>
      </c>
      <c r="O55" s="6">
        <v>1.78</v>
      </c>
      <c r="P55" s="6" t="s">
        <v>154</v>
      </c>
      <c r="Q55" t="s">
        <v>37</v>
      </c>
    </row>
    <row r="56" spans="1:18" x14ac:dyDescent="0.25">
      <c r="A56" s="5">
        <v>44857</v>
      </c>
      <c r="B56" t="s">
        <v>657</v>
      </c>
      <c r="C56" s="6">
        <v>2.27</v>
      </c>
      <c r="D56" s="6">
        <v>3.48</v>
      </c>
      <c r="E56" s="6">
        <v>3.28</v>
      </c>
      <c r="F56" s="6">
        <v>3.29</v>
      </c>
      <c r="G56" s="6">
        <v>2.06</v>
      </c>
      <c r="H56" s="6">
        <v>1.82</v>
      </c>
      <c r="I56" s="91">
        <v>1.35</v>
      </c>
      <c r="J56" s="91">
        <v>1.44</v>
      </c>
      <c r="K56" s="91">
        <v>1.56</v>
      </c>
      <c r="L56" s="91">
        <v>2.5299999999999998</v>
      </c>
      <c r="M56" t="s">
        <v>11</v>
      </c>
      <c r="N56" s="6">
        <v>1.79</v>
      </c>
      <c r="O56" s="6">
        <v>1.95</v>
      </c>
      <c r="P56" s="6" t="s">
        <v>156</v>
      </c>
      <c r="Q56" t="s">
        <v>14</v>
      </c>
    </row>
    <row r="57" spans="1:18" x14ac:dyDescent="0.25">
      <c r="A57" s="5">
        <v>44857</v>
      </c>
      <c r="B57" t="s">
        <v>658</v>
      </c>
      <c r="C57" s="6">
        <v>2.68</v>
      </c>
      <c r="D57" s="6">
        <v>3.18</v>
      </c>
      <c r="E57" s="6">
        <v>2.89</v>
      </c>
      <c r="F57" s="6">
        <v>2.81</v>
      </c>
      <c r="G57" s="6">
        <v>2.39</v>
      </c>
      <c r="H57" s="6">
        <v>1.62</v>
      </c>
      <c r="I57" s="91">
        <v>1.45</v>
      </c>
      <c r="J57" s="91">
        <v>1.58</v>
      </c>
      <c r="K57" s="91">
        <v>1.78</v>
      </c>
      <c r="L57" s="91">
        <v>2.11</v>
      </c>
      <c r="M57" t="s">
        <v>11</v>
      </c>
      <c r="N57" s="6">
        <v>1.95</v>
      </c>
      <c r="O57" s="6">
        <v>1.78</v>
      </c>
      <c r="P57" s="6" t="s">
        <v>481</v>
      </c>
      <c r="Q57" t="s">
        <v>14</v>
      </c>
    </row>
    <row r="58" spans="1:18" x14ac:dyDescent="0.25">
      <c r="A58" s="5">
        <v>44858</v>
      </c>
      <c r="B58" t="s">
        <v>659</v>
      </c>
      <c r="C58" s="6">
        <v>1.62</v>
      </c>
      <c r="D58" s="6">
        <v>4.08</v>
      </c>
      <c r="E58" s="6">
        <v>6.12</v>
      </c>
      <c r="F58" s="6">
        <v>3.59</v>
      </c>
      <c r="G58" s="6">
        <v>1.99</v>
      </c>
      <c r="H58" s="6">
        <v>1.92</v>
      </c>
      <c r="I58" s="91">
        <v>1.32</v>
      </c>
      <c r="J58" s="91">
        <v>1.39</v>
      </c>
      <c r="K58" s="91">
        <v>1.5</v>
      </c>
      <c r="L58" s="91">
        <v>2.76</v>
      </c>
      <c r="M58" t="s">
        <v>11</v>
      </c>
      <c r="N58" s="6">
        <v>1.92</v>
      </c>
      <c r="O58" s="6">
        <v>1.84</v>
      </c>
      <c r="P58" s="6" t="s">
        <v>139</v>
      </c>
      <c r="Q58" t="s">
        <v>94</v>
      </c>
    </row>
    <row r="59" spans="1:18" x14ac:dyDescent="0.25">
      <c r="A59" s="5">
        <v>44859</v>
      </c>
      <c r="B59" t="s">
        <v>660</v>
      </c>
      <c r="C59" s="6">
        <v>1.87</v>
      </c>
      <c r="D59" s="6">
        <v>3.65</v>
      </c>
      <c r="E59" s="6">
        <v>4.4000000000000004</v>
      </c>
      <c r="F59" s="6">
        <v>3.17</v>
      </c>
      <c r="G59" s="6">
        <v>2.12</v>
      </c>
      <c r="H59" s="6">
        <v>1.76</v>
      </c>
      <c r="I59" s="91">
        <v>1.37</v>
      </c>
      <c r="J59" s="91">
        <v>1.47</v>
      </c>
      <c r="K59" s="91">
        <v>1.6</v>
      </c>
      <c r="L59" s="91">
        <v>2.42</v>
      </c>
      <c r="M59" t="s">
        <v>11</v>
      </c>
      <c r="N59" s="6">
        <v>1.91</v>
      </c>
      <c r="O59" s="6">
        <v>1.83</v>
      </c>
      <c r="P59" s="6" t="s">
        <v>142</v>
      </c>
      <c r="Q59" s="9" t="s">
        <v>34</v>
      </c>
      <c r="R59" s="6" t="s">
        <v>805</v>
      </c>
    </row>
    <row r="60" spans="1:18" x14ac:dyDescent="0.25">
      <c r="A60" s="5">
        <v>44859</v>
      </c>
      <c r="B60" t="s">
        <v>661</v>
      </c>
      <c r="C60" s="6">
        <v>2.27</v>
      </c>
      <c r="D60" s="6">
        <v>3.25</v>
      </c>
      <c r="E60" s="6">
        <v>3.5</v>
      </c>
      <c r="F60" s="6">
        <v>2.98</v>
      </c>
      <c r="G60" s="6">
        <v>2.2400000000000002</v>
      </c>
      <c r="H60" s="6">
        <v>1.69</v>
      </c>
      <c r="I60" s="91">
        <v>1.41</v>
      </c>
      <c r="J60" s="91">
        <v>1.52</v>
      </c>
      <c r="K60" s="91">
        <v>1.68</v>
      </c>
      <c r="L60" s="91">
        <v>2.2599999999999998</v>
      </c>
      <c r="M60" t="s">
        <v>11</v>
      </c>
      <c r="N60" s="6">
        <v>1.9</v>
      </c>
      <c r="O60" s="6">
        <v>1.85</v>
      </c>
      <c r="P60" s="6" t="s">
        <v>148</v>
      </c>
      <c r="Q60" s="9" t="s">
        <v>34</v>
      </c>
      <c r="R60" s="6" t="s">
        <v>805</v>
      </c>
    </row>
    <row r="61" spans="1:18" x14ac:dyDescent="0.25">
      <c r="A61" s="5">
        <v>44859</v>
      </c>
      <c r="B61" t="s">
        <v>662</v>
      </c>
      <c r="C61" s="6">
        <v>2.2000000000000002</v>
      </c>
      <c r="D61" s="6">
        <v>3.54</v>
      </c>
      <c r="E61" s="6">
        <v>3.37</v>
      </c>
      <c r="F61" s="6">
        <v>3.74</v>
      </c>
      <c r="G61" s="6">
        <v>1.9</v>
      </c>
      <c r="H61" s="6">
        <v>1.97</v>
      </c>
      <c r="I61" s="91">
        <v>1.29</v>
      </c>
      <c r="J61" s="91">
        <v>404</v>
      </c>
      <c r="K61" s="91">
        <v>1.44</v>
      </c>
      <c r="L61" s="91">
        <v>2.9</v>
      </c>
      <c r="M61" t="s">
        <v>11</v>
      </c>
      <c r="N61" s="6">
        <v>1.69</v>
      </c>
      <c r="O61" s="6">
        <v>2.1</v>
      </c>
      <c r="P61" s="6" t="s">
        <v>140</v>
      </c>
      <c r="Q61" s="9" t="s">
        <v>34</v>
      </c>
      <c r="R61" s="6" t="s">
        <v>805</v>
      </c>
    </row>
    <row r="62" spans="1:18" x14ac:dyDescent="0.25">
      <c r="A62" s="5">
        <v>44859</v>
      </c>
      <c r="B62" t="s">
        <v>663</v>
      </c>
      <c r="C62" s="6">
        <v>3.51</v>
      </c>
      <c r="D62" s="6">
        <v>3.84</v>
      </c>
      <c r="E62" s="6">
        <v>2</v>
      </c>
      <c r="F62" s="6">
        <v>4.4400000000000004</v>
      </c>
      <c r="G62" s="6">
        <v>1.66</v>
      </c>
      <c r="H62" s="6">
        <v>2.2400000000000002</v>
      </c>
      <c r="I62" s="91">
        <v>1.21</v>
      </c>
      <c r="J62" s="91">
        <v>404</v>
      </c>
      <c r="K62" s="91">
        <v>1.39</v>
      </c>
      <c r="L62" s="91">
        <v>3.03</v>
      </c>
      <c r="M62" t="s">
        <v>11</v>
      </c>
      <c r="N62" s="6">
        <v>0</v>
      </c>
      <c r="O62" s="6">
        <v>0</v>
      </c>
      <c r="P62" s="6" t="s">
        <v>146</v>
      </c>
      <c r="Q62" s="28" t="s">
        <v>49</v>
      </c>
    </row>
    <row r="63" spans="1:18" x14ac:dyDescent="0.25">
      <c r="A63" s="5">
        <v>44862</v>
      </c>
      <c r="B63" t="s">
        <v>664</v>
      </c>
      <c r="C63" s="6">
        <v>2.44</v>
      </c>
      <c r="D63" s="6">
        <v>3.18</v>
      </c>
      <c r="E63" s="6">
        <v>3.3</v>
      </c>
      <c r="F63" s="6">
        <v>3.25</v>
      </c>
      <c r="G63" s="6">
        <v>2.14</v>
      </c>
      <c r="H63" s="6">
        <v>1.77</v>
      </c>
      <c r="I63" s="91">
        <v>1.37</v>
      </c>
      <c r="J63" s="91">
        <v>1.46</v>
      </c>
      <c r="K63" s="91">
        <v>1.6</v>
      </c>
      <c r="L63" s="91">
        <v>2.46</v>
      </c>
      <c r="M63" t="s">
        <v>11</v>
      </c>
      <c r="N63" s="6">
        <v>1.78</v>
      </c>
      <c r="O63" s="6">
        <v>1.95</v>
      </c>
      <c r="P63" s="6" t="s">
        <v>140</v>
      </c>
      <c r="Q63" t="s">
        <v>165</v>
      </c>
      <c r="R63" s="6" t="s">
        <v>806</v>
      </c>
    </row>
    <row r="64" spans="1:18" x14ac:dyDescent="0.25">
      <c r="A64" s="5">
        <v>44862</v>
      </c>
      <c r="B64" t="s">
        <v>665</v>
      </c>
      <c r="C64" s="6">
        <v>2.12</v>
      </c>
      <c r="D64" s="6">
        <v>3.39</v>
      </c>
      <c r="E64" s="6">
        <v>3.38</v>
      </c>
      <c r="F64" s="6">
        <v>404</v>
      </c>
      <c r="G64" s="6">
        <v>1.61</v>
      </c>
      <c r="H64" s="6">
        <v>2.46</v>
      </c>
      <c r="I64" s="91">
        <v>404</v>
      </c>
      <c r="J64" s="91">
        <v>404</v>
      </c>
      <c r="K64" s="91">
        <v>1.26</v>
      </c>
      <c r="L64" s="91">
        <v>4.1399999999999997</v>
      </c>
      <c r="M64" t="s">
        <v>11</v>
      </c>
      <c r="N64" s="6">
        <v>1.5</v>
      </c>
      <c r="O64" s="6">
        <v>2.52</v>
      </c>
      <c r="P64" s="6" t="s">
        <v>148</v>
      </c>
      <c r="Q64" t="s">
        <v>164</v>
      </c>
    </row>
    <row r="65" spans="1:18" x14ac:dyDescent="0.25">
      <c r="A65" s="5">
        <v>44863</v>
      </c>
      <c r="B65" t="s">
        <v>666</v>
      </c>
      <c r="C65" s="6">
        <v>1.53</v>
      </c>
      <c r="D65" s="6">
        <v>4.32</v>
      </c>
      <c r="E65" s="6">
        <v>6.31</v>
      </c>
      <c r="F65" s="6">
        <v>4.0199999999999996</v>
      </c>
      <c r="G65" s="6">
        <v>1.81</v>
      </c>
      <c r="H65" s="6">
        <v>2.06</v>
      </c>
      <c r="I65" s="91">
        <v>1.26</v>
      </c>
      <c r="J65" s="91">
        <v>404</v>
      </c>
      <c r="K65" s="91">
        <v>1.4</v>
      </c>
      <c r="L65" s="91">
        <v>3.06</v>
      </c>
      <c r="M65" t="s">
        <v>11</v>
      </c>
      <c r="N65" s="6">
        <v>1.88</v>
      </c>
      <c r="O65" s="6">
        <v>1.87</v>
      </c>
      <c r="P65" s="6" t="s">
        <v>151</v>
      </c>
      <c r="Q65" s="9" t="s">
        <v>34</v>
      </c>
      <c r="R65" t="s">
        <v>805</v>
      </c>
    </row>
    <row r="66" spans="1:18" x14ac:dyDescent="0.25">
      <c r="A66" s="5">
        <v>44863</v>
      </c>
      <c r="B66" t="s">
        <v>667</v>
      </c>
      <c r="C66" s="6">
        <v>2.5</v>
      </c>
      <c r="D66" s="6">
        <v>3.22</v>
      </c>
      <c r="E66" s="6">
        <v>3.15</v>
      </c>
      <c r="F66" s="6">
        <v>3.2</v>
      </c>
      <c r="G66" s="6">
        <v>2.16</v>
      </c>
      <c r="H66" s="6">
        <v>1.75</v>
      </c>
      <c r="I66" s="91">
        <v>1.38</v>
      </c>
      <c r="J66" s="91">
        <v>1.47</v>
      </c>
      <c r="K66" s="91">
        <v>1.61</v>
      </c>
      <c r="L66" s="91">
        <v>2.42</v>
      </c>
      <c r="M66" t="s">
        <v>11</v>
      </c>
      <c r="N66" s="6">
        <v>1.81</v>
      </c>
      <c r="O66" s="6">
        <v>1.93</v>
      </c>
      <c r="P66" s="6" t="s">
        <v>140</v>
      </c>
      <c r="Q66" t="s">
        <v>165</v>
      </c>
      <c r="R66" s="6" t="s">
        <v>806</v>
      </c>
    </row>
    <row r="67" spans="1:18" x14ac:dyDescent="0.25">
      <c r="A67" s="5">
        <v>44863</v>
      </c>
      <c r="B67" t="s">
        <v>668</v>
      </c>
      <c r="C67" s="6">
        <v>2.86</v>
      </c>
      <c r="D67" s="6">
        <v>3.73</v>
      </c>
      <c r="E67" s="6">
        <v>2.41</v>
      </c>
      <c r="F67" s="6">
        <v>4.46</v>
      </c>
      <c r="G67" s="6">
        <v>1.7</v>
      </c>
      <c r="H67" s="6">
        <v>2.2200000000000002</v>
      </c>
      <c r="I67" s="91">
        <v>1.22</v>
      </c>
      <c r="J67" s="91">
        <v>1.42</v>
      </c>
      <c r="K67" s="91">
        <v>1.39</v>
      </c>
      <c r="L67" s="91">
        <v>3.11</v>
      </c>
      <c r="M67" t="s">
        <v>11</v>
      </c>
      <c r="N67" s="6">
        <v>1.54</v>
      </c>
      <c r="O67" s="6">
        <v>2.35</v>
      </c>
      <c r="P67" s="6" t="s">
        <v>145</v>
      </c>
      <c r="Q67" t="s">
        <v>121</v>
      </c>
    </row>
    <row r="68" spans="1:18" x14ac:dyDescent="0.25">
      <c r="A68" s="5">
        <v>44863</v>
      </c>
      <c r="B68" t="s">
        <v>669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91">
        <v>0</v>
      </c>
      <c r="J68" s="91">
        <v>0</v>
      </c>
      <c r="K68" s="91">
        <v>0</v>
      </c>
      <c r="L68" s="91">
        <v>0</v>
      </c>
      <c r="M68" t="s">
        <v>11</v>
      </c>
      <c r="N68" s="6">
        <v>0</v>
      </c>
      <c r="O68" s="6">
        <v>0</v>
      </c>
      <c r="P68" s="6">
        <v>0</v>
      </c>
      <c r="Q68" s="28" t="s">
        <v>86</v>
      </c>
      <c r="R68" t="s">
        <v>804</v>
      </c>
    </row>
    <row r="69" spans="1:18" x14ac:dyDescent="0.25">
      <c r="A69" s="5">
        <v>44863</v>
      </c>
      <c r="B69" t="s">
        <v>670</v>
      </c>
      <c r="C69" s="6">
        <v>4.0999999999999996</v>
      </c>
      <c r="D69" s="6">
        <v>4.33</v>
      </c>
      <c r="E69" s="6">
        <v>1.75</v>
      </c>
      <c r="F69" s="6">
        <v>5.1100000000000003</v>
      </c>
      <c r="G69" s="6">
        <v>1.55</v>
      </c>
      <c r="H69" s="6">
        <v>2.4900000000000002</v>
      </c>
      <c r="I69" s="91">
        <v>1.17</v>
      </c>
      <c r="J69" s="91">
        <v>404</v>
      </c>
      <c r="K69" s="91">
        <v>1.38</v>
      </c>
      <c r="L69" s="91">
        <v>2.88</v>
      </c>
      <c r="M69" t="s">
        <v>11</v>
      </c>
      <c r="N69" s="6">
        <v>0</v>
      </c>
      <c r="O69" s="6">
        <v>0</v>
      </c>
      <c r="P69" s="6">
        <v>0</v>
      </c>
      <c r="Q69" s="28" t="s">
        <v>49</v>
      </c>
    </row>
    <row r="70" spans="1:18" x14ac:dyDescent="0.25">
      <c r="A70" s="5">
        <v>44863</v>
      </c>
      <c r="B70" t="s">
        <v>671</v>
      </c>
      <c r="C70" s="6">
        <v>1.99</v>
      </c>
      <c r="D70" s="6">
        <v>3.44</v>
      </c>
      <c r="E70" s="6">
        <v>4.25</v>
      </c>
      <c r="F70" s="6">
        <v>3.12</v>
      </c>
      <c r="G70" s="6">
        <v>2.21</v>
      </c>
      <c r="H70" s="6">
        <v>1.74</v>
      </c>
      <c r="I70" s="91">
        <v>1.4</v>
      </c>
      <c r="J70" s="91">
        <v>1.5</v>
      </c>
      <c r="K70" s="91">
        <v>1.65</v>
      </c>
      <c r="L70" s="91">
        <v>2.36</v>
      </c>
      <c r="M70" t="s">
        <v>11</v>
      </c>
      <c r="N70" s="6">
        <v>1.92</v>
      </c>
      <c r="O70" s="6">
        <v>1.83</v>
      </c>
      <c r="P70" s="6" t="s">
        <v>146</v>
      </c>
      <c r="Q70" t="s">
        <v>46</v>
      </c>
    </row>
    <row r="71" spans="1:18" x14ac:dyDescent="0.25">
      <c r="A71" s="5">
        <v>44863</v>
      </c>
      <c r="B71" t="s">
        <v>672</v>
      </c>
      <c r="C71" s="6">
        <v>2.0099999999999998</v>
      </c>
      <c r="D71" s="6">
        <v>3.37</v>
      </c>
      <c r="E71" s="6">
        <v>4.17</v>
      </c>
      <c r="F71" s="6">
        <v>2.77</v>
      </c>
      <c r="G71" s="6">
        <v>2.4500000000000002</v>
      </c>
      <c r="H71" s="6">
        <v>1.59</v>
      </c>
      <c r="I71" s="91">
        <v>1.48</v>
      </c>
      <c r="J71" s="91">
        <v>1.6</v>
      </c>
      <c r="K71" s="91">
        <v>1.82</v>
      </c>
      <c r="L71" s="91">
        <v>2.0699999999999998</v>
      </c>
      <c r="M71" t="s">
        <v>11</v>
      </c>
      <c r="N71" s="6">
        <v>2.09</v>
      </c>
      <c r="O71" s="6">
        <v>1.7</v>
      </c>
      <c r="P71" s="6" t="s">
        <v>148</v>
      </c>
      <c r="Q71" s="9" t="s">
        <v>34</v>
      </c>
      <c r="R71" s="6" t="s">
        <v>806</v>
      </c>
    </row>
    <row r="72" spans="1:18" x14ac:dyDescent="0.25">
      <c r="A72" s="5">
        <v>44863</v>
      </c>
      <c r="B72" t="s">
        <v>673</v>
      </c>
      <c r="C72" s="6">
        <v>1.48</v>
      </c>
      <c r="D72" s="6">
        <v>4.7</v>
      </c>
      <c r="E72" s="6">
        <v>6.74</v>
      </c>
      <c r="F72" s="6">
        <v>4.42</v>
      </c>
      <c r="G72" s="6">
        <v>1.69</v>
      </c>
      <c r="H72" s="6">
        <v>2.2400000000000002</v>
      </c>
      <c r="I72" s="91">
        <v>1.22</v>
      </c>
      <c r="J72" s="91">
        <v>404</v>
      </c>
      <c r="K72" s="91">
        <v>404</v>
      </c>
      <c r="L72" s="91">
        <v>404</v>
      </c>
      <c r="M72" t="s">
        <v>11</v>
      </c>
      <c r="N72" s="6">
        <v>1.82</v>
      </c>
      <c r="O72" s="6">
        <v>1.92</v>
      </c>
      <c r="P72" s="6" t="s">
        <v>484</v>
      </c>
      <c r="Q72" s="9" t="s">
        <v>34</v>
      </c>
      <c r="R72" s="6" t="s">
        <v>806</v>
      </c>
    </row>
    <row r="73" spans="1:18" x14ac:dyDescent="0.25">
      <c r="A73" s="5">
        <v>44863</v>
      </c>
      <c r="B73" t="s">
        <v>674</v>
      </c>
      <c r="C73" s="6">
        <v>1.28</v>
      </c>
      <c r="D73" s="6">
        <v>5.92</v>
      </c>
      <c r="E73" s="6">
        <v>9.1</v>
      </c>
      <c r="F73" s="6">
        <v>6.67</v>
      </c>
      <c r="G73" s="6">
        <v>1.36</v>
      </c>
      <c r="H73" s="6">
        <v>3.1</v>
      </c>
      <c r="I73" s="91">
        <v>1.1100000000000001</v>
      </c>
      <c r="J73" s="91">
        <v>404</v>
      </c>
      <c r="K73" s="91">
        <v>404</v>
      </c>
      <c r="L73" s="91">
        <v>404</v>
      </c>
      <c r="M73" t="s">
        <v>11</v>
      </c>
      <c r="N73" s="6">
        <v>0</v>
      </c>
      <c r="O73" s="6">
        <v>0</v>
      </c>
      <c r="P73" s="6" t="s">
        <v>157</v>
      </c>
      <c r="Q73" s="28" t="s">
        <v>49</v>
      </c>
    </row>
    <row r="74" spans="1:18" x14ac:dyDescent="0.25">
      <c r="A74" s="5">
        <v>44863</v>
      </c>
      <c r="B74" t="s">
        <v>675</v>
      </c>
      <c r="C74" s="6">
        <v>3.23</v>
      </c>
      <c r="D74" s="6">
        <v>3.26</v>
      </c>
      <c r="E74" s="6">
        <v>3.34</v>
      </c>
      <c r="F74" s="6">
        <v>3.1</v>
      </c>
      <c r="G74" s="6">
        <v>2.15</v>
      </c>
      <c r="H74" s="6">
        <v>1.72</v>
      </c>
      <c r="I74" s="91">
        <v>1.37</v>
      </c>
      <c r="J74" s="91">
        <v>1.46</v>
      </c>
      <c r="K74" s="91">
        <v>1.61</v>
      </c>
      <c r="L74" s="91">
        <v>2.36</v>
      </c>
      <c r="M74" t="s">
        <v>11</v>
      </c>
      <c r="N74" s="6">
        <v>0</v>
      </c>
      <c r="O74" s="6">
        <v>0</v>
      </c>
      <c r="P74" s="6" t="s">
        <v>139</v>
      </c>
      <c r="Q74" s="28" t="s">
        <v>49</v>
      </c>
    </row>
    <row r="75" spans="1:18" x14ac:dyDescent="0.25">
      <c r="A75" s="5">
        <v>44864</v>
      </c>
      <c r="B75" t="s">
        <v>676</v>
      </c>
      <c r="C75" s="6">
        <v>1.7</v>
      </c>
      <c r="D75" s="6">
        <v>4</v>
      </c>
      <c r="E75" s="6">
        <v>5.04</v>
      </c>
      <c r="F75" s="6">
        <v>3.65</v>
      </c>
      <c r="G75" s="6">
        <v>1.9</v>
      </c>
      <c r="H75" s="6">
        <v>1.97</v>
      </c>
      <c r="I75" s="91">
        <v>1.3</v>
      </c>
      <c r="J75" s="91">
        <v>1.41</v>
      </c>
      <c r="K75" s="91">
        <v>1.45</v>
      </c>
      <c r="L75" s="91">
        <v>2.85</v>
      </c>
      <c r="M75" t="s">
        <v>11</v>
      </c>
      <c r="N75" s="6">
        <v>1.83</v>
      </c>
      <c r="O75" s="6">
        <v>1.9</v>
      </c>
      <c r="P75" s="6" t="s">
        <v>145</v>
      </c>
      <c r="Q75" t="s">
        <v>121</v>
      </c>
    </row>
    <row r="76" spans="1:18" x14ac:dyDescent="0.25">
      <c r="A76" s="5">
        <v>44864</v>
      </c>
      <c r="B76" t="s">
        <v>677</v>
      </c>
      <c r="C76" s="6">
        <v>1.57</v>
      </c>
      <c r="D76" s="6">
        <v>4.49</v>
      </c>
      <c r="E76" s="6">
        <v>5.64</v>
      </c>
      <c r="F76" s="6">
        <v>4.26</v>
      </c>
      <c r="G76" s="6">
        <v>1.72</v>
      </c>
      <c r="H76" s="6">
        <v>2.19</v>
      </c>
      <c r="I76" s="91">
        <v>1.23</v>
      </c>
      <c r="J76" s="91">
        <v>404</v>
      </c>
      <c r="K76" s="91">
        <v>1.4</v>
      </c>
      <c r="L76" s="91">
        <v>3.09</v>
      </c>
      <c r="M76" t="s">
        <v>11</v>
      </c>
      <c r="N76" s="6">
        <v>1.76</v>
      </c>
      <c r="O76" s="6">
        <v>1.97</v>
      </c>
      <c r="P76" s="6" t="s">
        <v>151</v>
      </c>
      <c r="Q76" t="s">
        <v>121</v>
      </c>
    </row>
    <row r="77" spans="1:18" x14ac:dyDescent="0.25">
      <c r="A77" s="5">
        <v>44864</v>
      </c>
      <c r="B77" t="s">
        <v>678</v>
      </c>
      <c r="C77" s="6">
        <v>1.47</v>
      </c>
      <c r="D77" s="6">
        <v>5.12</v>
      </c>
      <c r="E77" s="6">
        <v>6.79</v>
      </c>
      <c r="F77" s="6">
        <v>404</v>
      </c>
      <c r="G77" s="6">
        <v>1.5</v>
      </c>
      <c r="H77" s="6">
        <v>2.72</v>
      </c>
      <c r="I77" s="91">
        <v>404</v>
      </c>
      <c r="J77" s="91">
        <v>404</v>
      </c>
      <c r="K77" s="91">
        <v>404</v>
      </c>
      <c r="L77" s="91">
        <v>404</v>
      </c>
      <c r="M77" t="s">
        <v>11</v>
      </c>
      <c r="N77" s="6">
        <v>1.65</v>
      </c>
      <c r="O77" s="6">
        <v>2.1800000000000002</v>
      </c>
      <c r="P77" s="6" t="s">
        <v>151</v>
      </c>
      <c r="Q77" t="s">
        <v>83</v>
      </c>
    </row>
    <row r="78" spans="1:18" x14ac:dyDescent="0.25">
      <c r="A78" s="5">
        <v>44864</v>
      </c>
      <c r="B78" t="s">
        <v>679</v>
      </c>
      <c r="C78" s="6">
        <v>1.85</v>
      </c>
      <c r="D78" s="6">
        <v>3.64</v>
      </c>
      <c r="E78" s="6">
        <v>4.7699999999999996</v>
      </c>
      <c r="F78" s="6">
        <v>3.5</v>
      </c>
      <c r="G78" s="6">
        <v>2.04</v>
      </c>
      <c r="H78" s="6">
        <v>1.92</v>
      </c>
      <c r="I78" s="91">
        <v>1.32</v>
      </c>
      <c r="J78" s="91">
        <v>1.39</v>
      </c>
      <c r="K78" s="91">
        <v>1.5</v>
      </c>
      <c r="L78" s="91">
        <v>2.67</v>
      </c>
      <c r="M78" t="s">
        <v>11</v>
      </c>
      <c r="N78" s="6">
        <v>1.81</v>
      </c>
      <c r="O78" s="6">
        <v>1.96</v>
      </c>
      <c r="P78" s="6" t="s">
        <v>151</v>
      </c>
      <c r="Q78" t="s">
        <v>72</v>
      </c>
      <c r="R78" s="6" t="s">
        <v>805</v>
      </c>
    </row>
    <row r="79" spans="1:18" x14ac:dyDescent="0.25">
      <c r="A79" s="5">
        <v>44864</v>
      </c>
      <c r="B79" t="s">
        <v>680</v>
      </c>
      <c r="C79" s="6">
        <v>4.33</v>
      </c>
      <c r="D79" s="6">
        <v>3.76</v>
      </c>
      <c r="E79" s="6">
        <v>1.9</v>
      </c>
      <c r="F79" s="6">
        <v>3.96</v>
      </c>
      <c r="G79" s="6">
        <v>1.86</v>
      </c>
      <c r="H79" s="6">
        <v>2.0499999999999998</v>
      </c>
      <c r="I79" s="91">
        <v>1.28</v>
      </c>
      <c r="J79" s="91">
        <v>1.33</v>
      </c>
      <c r="K79" s="91">
        <v>1.42</v>
      </c>
      <c r="L79" s="91">
        <v>3.08</v>
      </c>
      <c r="M79" t="s">
        <v>11</v>
      </c>
      <c r="N79" s="6">
        <v>1.71</v>
      </c>
      <c r="O79" s="6">
        <v>2.08</v>
      </c>
      <c r="P79" s="6" t="s">
        <v>139</v>
      </c>
      <c r="Q79" t="s">
        <v>164</v>
      </c>
    </row>
    <row r="80" spans="1:18" x14ac:dyDescent="0.25">
      <c r="A80" s="5">
        <v>44865</v>
      </c>
      <c r="B80" t="s">
        <v>681</v>
      </c>
      <c r="C80" s="6">
        <v>4.54</v>
      </c>
      <c r="D80" s="6">
        <v>3.67</v>
      </c>
      <c r="E80" s="6">
        <v>1.88</v>
      </c>
      <c r="F80" s="6">
        <v>3.47</v>
      </c>
      <c r="G80" s="6">
        <v>2.06</v>
      </c>
      <c r="H80" s="6">
        <v>1.85</v>
      </c>
      <c r="I80" s="91">
        <v>1.34</v>
      </c>
      <c r="J80" s="91">
        <v>1.42</v>
      </c>
      <c r="K80" s="91">
        <v>1.54</v>
      </c>
      <c r="L80" s="91">
        <v>2.64</v>
      </c>
      <c r="M80" t="s">
        <v>11</v>
      </c>
      <c r="N80" s="6">
        <v>1.84</v>
      </c>
      <c r="O80" s="6">
        <v>1.93</v>
      </c>
      <c r="P80" s="6" t="s">
        <v>481</v>
      </c>
      <c r="Q80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B71" workbookViewId="0">
      <selection activeCell="C1" sqref="C1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44835</v>
      </c>
      <c r="B2" t="s">
        <v>607</v>
      </c>
      <c r="C2" s="71">
        <v>1.35</v>
      </c>
      <c r="D2" s="71" t="s">
        <v>569</v>
      </c>
      <c r="E2" s="76" t="s">
        <v>767</v>
      </c>
      <c r="F2" s="72">
        <f>C2*D$98</f>
        <v>3780.0000000000005</v>
      </c>
      <c r="G2" s="72">
        <v>0</v>
      </c>
      <c r="H2" s="6" t="s">
        <v>155</v>
      </c>
      <c r="I2" t="s">
        <v>96</v>
      </c>
      <c r="J2" s="88">
        <f>D96</f>
        <v>100000</v>
      </c>
    </row>
    <row r="3" spans="1:10" ht="15.75" x14ac:dyDescent="0.25">
      <c r="A3" s="5">
        <v>44835</v>
      </c>
      <c r="B3" t="s">
        <v>608</v>
      </c>
      <c r="C3" s="71">
        <v>1.78</v>
      </c>
      <c r="D3" s="71" t="s">
        <v>569</v>
      </c>
      <c r="E3" s="76" t="s">
        <v>488</v>
      </c>
      <c r="F3" s="72">
        <f t="shared" ref="F3:F64" si="0">C3*D$98</f>
        <v>4984</v>
      </c>
      <c r="G3" s="72">
        <f t="shared" ref="G3:G64" si="1">F3-D$98</f>
        <v>2184</v>
      </c>
      <c r="H3" s="6" t="s">
        <v>142</v>
      </c>
      <c r="I3" t="s">
        <v>14</v>
      </c>
      <c r="J3" s="88">
        <f>J2+G2</f>
        <v>100000</v>
      </c>
    </row>
    <row r="4" spans="1:10" ht="15.75" x14ac:dyDescent="0.25">
      <c r="A4" s="5">
        <v>44835</v>
      </c>
      <c r="B4" t="s">
        <v>609</v>
      </c>
      <c r="C4" s="71">
        <v>1.39</v>
      </c>
      <c r="D4" s="71" t="s">
        <v>569</v>
      </c>
      <c r="E4" s="76" t="s">
        <v>767</v>
      </c>
      <c r="F4" s="72">
        <f t="shared" si="0"/>
        <v>3891.9999999999995</v>
      </c>
      <c r="G4" s="72">
        <v>0</v>
      </c>
      <c r="H4" s="6" t="s">
        <v>150</v>
      </c>
      <c r="I4" t="s">
        <v>14</v>
      </c>
      <c r="J4" s="88">
        <f t="shared" ref="J4:J67" si="2">J3+G3</f>
        <v>102184</v>
      </c>
    </row>
    <row r="5" spans="1:10" ht="15.75" x14ac:dyDescent="0.25">
      <c r="A5" s="5">
        <v>44835</v>
      </c>
      <c r="B5" t="s">
        <v>609</v>
      </c>
      <c r="C5" s="71">
        <v>1.82</v>
      </c>
      <c r="D5" s="71" t="s">
        <v>569</v>
      </c>
      <c r="E5" s="73" t="s">
        <v>488</v>
      </c>
      <c r="F5" s="72">
        <v>0</v>
      </c>
      <c r="G5" s="72">
        <f t="shared" si="1"/>
        <v>-2800</v>
      </c>
      <c r="H5" s="6" t="s">
        <v>150</v>
      </c>
      <c r="I5" t="s">
        <v>14</v>
      </c>
      <c r="J5" s="88">
        <f t="shared" si="2"/>
        <v>102184</v>
      </c>
    </row>
    <row r="6" spans="1:10" ht="15.75" x14ac:dyDescent="0.25">
      <c r="A6" s="5">
        <v>44836</v>
      </c>
      <c r="B6" t="s">
        <v>611</v>
      </c>
      <c r="C6" s="71">
        <v>1.68</v>
      </c>
      <c r="D6" s="71" t="s">
        <v>569</v>
      </c>
      <c r="E6" s="76" t="s">
        <v>488</v>
      </c>
      <c r="F6" s="72">
        <f t="shared" si="0"/>
        <v>4704</v>
      </c>
      <c r="G6" s="72">
        <f t="shared" si="1"/>
        <v>1904</v>
      </c>
      <c r="H6" s="6" t="s">
        <v>142</v>
      </c>
      <c r="I6" t="s">
        <v>14</v>
      </c>
      <c r="J6" s="88">
        <f t="shared" si="2"/>
        <v>99384</v>
      </c>
    </row>
    <row r="7" spans="1:10" ht="15.75" x14ac:dyDescent="0.25">
      <c r="A7" s="5">
        <v>44836</v>
      </c>
      <c r="B7" t="s">
        <v>613</v>
      </c>
      <c r="C7" s="71">
        <v>1.43</v>
      </c>
      <c r="D7" s="71" t="s">
        <v>569</v>
      </c>
      <c r="E7" s="73" t="s">
        <v>808</v>
      </c>
      <c r="F7" s="72">
        <v>0</v>
      </c>
      <c r="G7" s="72">
        <f t="shared" si="1"/>
        <v>-2800</v>
      </c>
      <c r="H7" s="6" t="s">
        <v>139</v>
      </c>
      <c r="I7" t="s">
        <v>14</v>
      </c>
      <c r="J7" s="88">
        <f t="shared" si="2"/>
        <v>101288</v>
      </c>
    </row>
    <row r="8" spans="1:10" ht="15.75" x14ac:dyDescent="0.25">
      <c r="A8" s="5">
        <v>44836</v>
      </c>
      <c r="B8" t="s">
        <v>613</v>
      </c>
      <c r="C8" s="71">
        <v>1.56</v>
      </c>
      <c r="D8" s="71" t="s">
        <v>569</v>
      </c>
      <c r="E8" s="73" t="s">
        <v>487</v>
      </c>
      <c r="F8" s="72">
        <v>0</v>
      </c>
      <c r="G8" s="72">
        <f t="shared" si="1"/>
        <v>-2800</v>
      </c>
      <c r="H8" s="6" t="s">
        <v>139</v>
      </c>
      <c r="I8" t="s">
        <v>14</v>
      </c>
      <c r="J8" s="88">
        <f t="shared" si="2"/>
        <v>98488</v>
      </c>
    </row>
    <row r="9" spans="1:10" ht="15.75" x14ac:dyDescent="0.25">
      <c r="A9" s="5">
        <v>44838</v>
      </c>
      <c r="B9" t="s">
        <v>615</v>
      </c>
      <c r="C9" s="71">
        <v>1.37</v>
      </c>
      <c r="D9" s="71" t="s">
        <v>569</v>
      </c>
      <c r="E9" s="76" t="s">
        <v>767</v>
      </c>
      <c r="F9" s="72">
        <f t="shared" si="0"/>
        <v>3836.0000000000005</v>
      </c>
      <c r="G9" s="72">
        <v>0</v>
      </c>
      <c r="H9" s="6" t="s">
        <v>139</v>
      </c>
      <c r="I9" s="10" t="s">
        <v>49</v>
      </c>
      <c r="J9" s="88">
        <f t="shared" si="2"/>
        <v>95688</v>
      </c>
    </row>
    <row r="10" spans="1:10" ht="15.75" x14ac:dyDescent="0.25">
      <c r="A10" s="5">
        <v>44838</v>
      </c>
      <c r="B10" t="s">
        <v>123</v>
      </c>
      <c r="C10" s="71">
        <v>1.32</v>
      </c>
      <c r="D10" s="71" t="s">
        <v>569</v>
      </c>
      <c r="E10" s="76" t="s">
        <v>767</v>
      </c>
      <c r="F10" s="72">
        <f t="shared" si="0"/>
        <v>3696</v>
      </c>
      <c r="G10" s="72">
        <v>0</v>
      </c>
      <c r="H10" s="6" t="s">
        <v>155</v>
      </c>
      <c r="I10" s="10" t="s">
        <v>124</v>
      </c>
      <c r="J10" s="88">
        <f t="shared" si="2"/>
        <v>95688</v>
      </c>
    </row>
    <row r="11" spans="1:10" ht="15.75" x14ac:dyDescent="0.25">
      <c r="A11" s="5">
        <v>44839</v>
      </c>
      <c r="B11" t="s">
        <v>617</v>
      </c>
      <c r="C11" s="71">
        <v>1.89</v>
      </c>
      <c r="D11" s="71" t="s">
        <v>569</v>
      </c>
      <c r="E11" s="73" t="s">
        <v>765</v>
      </c>
      <c r="F11" s="72">
        <v>0</v>
      </c>
      <c r="G11" s="72">
        <f t="shared" si="1"/>
        <v>-2800</v>
      </c>
      <c r="H11" s="6" t="s">
        <v>146</v>
      </c>
      <c r="I11" s="10" t="s">
        <v>46</v>
      </c>
      <c r="J11" s="88">
        <f t="shared" si="2"/>
        <v>95688</v>
      </c>
    </row>
    <row r="12" spans="1:10" ht="15.75" x14ac:dyDescent="0.25">
      <c r="A12" s="5">
        <v>44842</v>
      </c>
      <c r="B12" t="s">
        <v>618</v>
      </c>
      <c r="C12" s="71">
        <v>1.3</v>
      </c>
      <c r="D12" s="71" t="s">
        <v>569</v>
      </c>
      <c r="E12" s="76" t="s">
        <v>767</v>
      </c>
      <c r="F12" s="72">
        <f t="shared" si="0"/>
        <v>3640</v>
      </c>
      <c r="G12" s="72">
        <v>0</v>
      </c>
      <c r="H12" s="6" t="s">
        <v>139</v>
      </c>
      <c r="I12" s="10" t="s">
        <v>34</v>
      </c>
      <c r="J12" s="88">
        <f t="shared" si="2"/>
        <v>92888</v>
      </c>
    </row>
    <row r="13" spans="1:10" ht="15.75" x14ac:dyDescent="0.25">
      <c r="A13" s="5">
        <v>44842</v>
      </c>
      <c r="B13" t="s">
        <v>619</v>
      </c>
      <c r="C13" s="71">
        <v>1.84</v>
      </c>
      <c r="D13" s="71" t="s">
        <v>569</v>
      </c>
      <c r="E13" s="73" t="s">
        <v>765</v>
      </c>
      <c r="F13" s="72">
        <v>0</v>
      </c>
      <c r="G13" s="72">
        <v>0</v>
      </c>
      <c r="H13" s="6" t="s">
        <v>146</v>
      </c>
      <c r="I13" s="10" t="s">
        <v>49</v>
      </c>
      <c r="J13" s="88">
        <f t="shared" si="2"/>
        <v>92888</v>
      </c>
    </row>
    <row r="14" spans="1:10" ht="15.75" x14ac:dyDescent="0.25">
      <c r="A14" s="5">
        <v>44842</v>
      </c>
      <c r="B14" t="s">
        <v>622</v>
      </c>
      <c r="C14" s="71">
        <v>1.27</v>
      </c>
      <c r="D14" s="71" t="s">
        <v>569</v>
      </c>
      <c r="E14" s="73" t="s">
        <v>767</v>
      </c>
      <c r="F14" s="72">
        <v>0</v>
      </c>
      <c r="G14" s="72">
        <v>0</v>
      </c>
      <c r="H14" s="6" t="s">
        <v>142</v>
      </c>
      <c r="I14" s="10" t="s">
        <v>34</v>
      </c>
      <c r="J14" s="88">
        <f t="shared" si="2"/>
        <v>92888</v>
      </c>
    </row>
    <row r="15" spans="1:10" ht="15.75" x14ac:dyDescent="0.25">
      <c r="A15" s="5">
        <v>44842</v>
      </c>
      <c r="B15" t="s">
        <v>282</v>
      </c>
      <c r="C15" s="71">
        <v>1.29</v>
      </c>
      <c r="D15" s="71" t="s">
        <v>569</v>
      </c>
      <c r="E15" s="76" t="s">
        <v>767</v>
      </c>
      <c r="F15" s="72">
        <f t="shared" si="0"/>
        <v>3612</v>
      </c>
      <c r="G15" s="72">
        <v>0</v>
      </c>
      <c r="H15" s="6" t="s">
        <v>146</v>
      </c>
      <c r="I15" s="10" t="s">
        <v>34</v>
      </c>
      <c r="J15" s="88">
        <f t="shared" si="2"/>
        <v>92888</v>
      </c>
    </row>
    <row r="16" spans="1:10" ht="15.75" x14ac:dyDescent="0.25">
      <c r="A16" s="5">
        <v>44842</v>
      </c>
      <c r="B16" t="s">
        <v>282</v>
      </c>
      <c r="C16" s="71">
        <v>1.89</v>
      </c>
      <c r="D16" s="71" t="s">
        <v>569</v>
      </c>
      <c r="E16" s="73" t="s">
        <v>488</v>
      </c>
      <c r="F16" s="72">
        <v>0</v>
      </c>
      <c r="G16" s="72">
        <f t="shared" si="1"/>
        <v>-2800</v>
      </c>
      <c r="H16" s="6" t="s">
        <v>146</v>
      </c>
      <c r="I16" s="10" t="s">
        <v>34</v>
      </c>
      <c r="J16" s="88">
        <f t="shared" si="2"/>
        <v>92888</v>
      </c>
    </row>
    <row r="17" spans="1:10" ht="15.75" x14ac:dyDescent="0.25">
      <c r="A17" s="5">
        <v>44842</v>
      </c>
      <c r="B17" t="s">
        <v>624</v>
      </c>
      <c r="C17" s="71">
        <v>1.63</v>
      </c>
      <c r="D17" s="71" t="s">
        <v>569</v>
      </c>
      <c r="E17" s="76" t="s">
        <v>766</v>
      </c>
      <c r="F17" s="72">
        <f t="shared" si="0"/>
        <v>4564</v>
      </c>
      <c r="G17" s="72">
        <f t="shared" si="1"/>
        <v>1764</v>
      </c>
      <c r="H17" s="6" t="s">
        <v>148</v>
      </c>
      <c r="I17" s="10" t="s">
        <v>18</v>
      </c>
      <c r="J17" s="88">
        <f t="shared" si="2"/>
        <v>90088</v>
      </c>
    </row>
    <row r="18" spans="1:10" ht="15.75" x14ac:dyDescent="0.25">
      <c r="A18" s="5">
        <v>44842</v>
      </c>
      <c r="B18" t="s">
        <v>625</v>
      </c>
      <c r="C18" s="71">
        <v>1.29</v>
      </c>
      <c r="D18" s="71" t="s">
        <v>569</v>
      </c>
      <c r="E18" s="73" t="s">
        <v>767</v>
      </c>
      <c r="F18" s="72">
        <v>0</v>
      </c>
      <c r="G18" s="72">
        <v>0</v>
      </c>
      <c r="H18" s="6" t="s">
        <v>148</v>
      </c>
      <c r="I18" s="10" t="s">
        <v>49</v>
      </c>
      <c r="J18" s="88">
        <f t="shared" si="2"/>
        <v>91852</v>
      </c>
    </row>
    <row r="19" spans="1:10" ht="15.75" x14ac:dyDescent="0.25">
      <c r="A19" s="5">
        <v>44843</v>
      </c>
      <c r="B19" t="s">
        <v>626</v>
      </c>
      <c r="C19" s="71">
        <v>1.36</v>
      </c>
      <c r="D19" s="71" t="s">
        <v>569</v>
      </c>
      <c r="E19" s="73" t="s">
        <v>767</v>
      </c>
      <c r="F19" s="72">
        <v>0</v>
      </c>
      <c r="G19" s="72">
        <v>0</v>
      </c>
      <c r="H19" s="6" t="s">
        <v>142</v>
      </c>
      <c r="I19" s="10" t="s">
        <v>37</v>
      </c>
      <c r="J19" s="88">
        <f t="shared" si="2"/>
        <v>91852</v>
      </c>
    </row>
    <row r="20" spans="1:10" ht="15.75" x14ac:dyDescent="0.25">
      <c r="A20" s="5">
        <v>44843</v>
      </c>
      <c r="B20" t="s">
        <v>626</v>
      </c>
      <c r="C20" s="71">
        <v>1.77</v>
      </c>
      <c r="D20" s="71" t="s">
        <v>569</v>
      </c>
      <c r="E20" s="76" t="s">
        <v>488</v>
      </c>
      <c r="F20" s="72">
        <f t="shared" si="0"/>
        <v>4956</v>
      </c>
      <c r="G20" s="72">
        <f t="shared" si="1"/>
        <v>2156</v>
      </c>
      <c r="H20" s="6" t="s">
        <v>142</v>
      </c>
      <c r="I20" s="10" t="s">
        <v>37</v>
      </c>
      <c r="J20" s="88">
        <f t="shared" si="2"/>
        <v>91852</v>
      </c>
    </row>
    <row r="21" spans="1:10" ht="15.75" x14ac:dyDescent="0.25">
      <c r="A21" s="5">
        <v>44849</v>
      </c>
      <c r="B21" t="s">
        <v>627</v>
      </c>
      <c r="C21" s="71">
        <v>1.36</v>
      </c>
      <c r="D21" s="71" t="s">
        <v>569</v>
      </c>
      <c r="E21" s="76" t="s">
        <v>767</v>
      </c>
      <c r="F21" s="72">
        <f t="shared" si="0"/>
        <v>3808.0000000000005</v>
      </c>
      <c r="G21" s="72">
        <v>0</v>
      </c>
      <c r="H21" s="6" t="s">
        <v>145</v>
      </c>
      <c r="I21" s="10" t="s">
        <v>165</v>
      </c>
      <c r="J21" s="88">
        <f t="shared" si="2"/>
        <v>94008</v>
      </c>
    </row>
    <row r="22" spans="1:10" ht="15.75" x14ac:dyDescent="0.25">
      <c r="A22" s="5">
        <v>44849</v>
      </c>
      <c r="B22" t="s">
        <v>627</v>
      </c>
      <c r="C22" s="71">
        <v>1.93</v>
      </c>
      <c r="D22" s="71" t="s">
        <v>569</v>
      </c>
      <c r="E22" s="73" t="s">
        <v>488</v>
      </c>
      <c r="F22" s="72">
        <v>0</v>
      </c>
      <c r="G22" s="72">
        <f t="shared" si="1"/>
        <v>-2800</v>
      </c>
      <c r="H22" s="6" t="s">
        <v>145</v>
      </c>
      <c r="I22" s="10" t="s">
        <v>165</v>
      </c>
      <c r="J22" s="88">
        <f t="shared" si="2"/>
        <v>94008</v>
      </c>
    </row>
    <row r="23" spans="1:10" ht="15.75" x14ac:dyDescent="0.25">
      <c r="A23" s="5">
        <v>44849</v>
      </c>
      <c r="B23" t="s">
        <v>628</v>
      </c>
      <c r="C23" s="71">
        <v>2.19</v>
      </c>
      <c r="D23" s="71" t="s">
        <v>569</v>
      </c>
      <c r="E23" s="76" t="s">
        <v>766</v>
      </c>
      <c r="F23" s="72">
        <f t="shared" si="0"/>
        <v>6132</v>
      </c>
      <c r="G23" s="72">
        <f t="shared" si="1"/>
        <v>3332</v>
      </c>
      <c r="H23" s="6" t="s">
        <v>140</v>
      </c>
      <c r="I23" s="10" t="s">
        <v>165</v>
      </c>
      <c r="J23" s="88">
        <f t="shared" si="2"/>
        <v>91208</v>
      </c>
    </row>
    <row r="24" spans="1:10" ht="15.75" x14ac:dyDescent="0.25">
      <c r="A24" s="5">
        <v>44849</v>
      </c>
      <c r="B24" t="s">
        <v>628</v>
      </c>
      <c r="C24" s="71">
        <v>1.79</v>
      </c>
      <c r="D24" s="71" t="s">
        <v>569</v>
      </c>
      <c r="E24" s="76" t="s">
        <v>488</v>
      </c>
      <c r="F24" s="72">
        <f t="shared" si="0"/>
        <v>5012</v>
      </c>
      <c r="G24" s="72">
        <f t="shared" si="1"/>
        <v>2212</v>
      </c>
      <c r="H24" s="6" t="s">
        <v>140</v>
      </c>
      <c r="I24" s="10" t="s">
        <v>165</v>
      </c>
      <c r="J24" s="88">
        <f t="shared" si="2"/>
        <v>94540</v>
      </c>
    </row>
    <row r="25" spans="1:10" ht="15.75" x14ac:dyDescent="0.25">
      <c r="A25" s="5">
        <v>44849</v>
      </c>
      <c r="B25" t="s">
        <v>629</v>
      </c>
      <c r="C25" s="71">
        <v>1.28</v>
      </c>
      <c r="D25" s="71" t="s">
        <v>569</v>
      </c>
      <c r="E25" s="76" t="s">
        <v>767</v>
      </c>
      <c r="F25" s="72">
        <f t="shared" si="0"/>
        <v>3584</v>
      </c>
      <c r="G25" s="72">
        <v>0</v>
      </c>
      <c r="H25" s="6" t="s">
        <v>145</v>
      </c>
      <c r="I25" s="10" t="s">
        <v>124</v>
      </c>
      <c r="J25" s="88">
        <f t="shared" si="2"/>
        <v>96752</v>
      </c>
    </row>
    <row r="26" spans="1:10" ht="15.75" x14ac:dyDescent="0.25">
      <c r="A26" s="5">
        <v>44849</v>
      </c>
      <c r="B26" t="s">
        <v>630</v>
      </c>
      <c r="C26" s="71">
        <v>1.93</v>
      </c>
      <c r="D26" s="71" t="s">
        <v>569</v>
      </c>
      <c r="E26" s="76" t="s">
        <v>765</v>
      </c>
      <c r="F26" s="72">
        <f t="shared" si="0"/>
        <v>5404</v>
      </c>
      <c r="G26" s="72">
        <f t="shared" si="1"/>
        <v>2604</v>
      </c>
      <c r="H26" s="6" t="s">
        <v>154</v>
      </c>
      <c r="I26" s="10" t="s">
        <v>94</v>
      </c>
      <c r="J26" s="88">
        <f t="shared" si="2"/>
        <v>96752</v>
      </c>
    </row>
    <row r="27" spans="1:10" ht="15.75" x14ac:dyDescent="0.25">
      <c r="A27" s="5">
        <v>44849</v>
      </c>
      <c r="B27" t="s">
        <v>631</v>
      </c>
      <c r="C27" s="71">
        <v>1.41</v>
      </c>
      <c r="D27" s="71" t="s">
        <v>569</v>
      </c>
      <c r="E27" s="76" t="s">
        <v>767</v>
      </c>
      <c r="F27" s="72">
        <f t="shared" si="0"/>
        <v>3948</v>
      </c>
      <c r="G27" s="72">
        <f t="shared" si="1"/>
        <v>1148</v>
      </c>
      <c r="H27" s="6" t="s">
        <v>150</v>
      </c>
      <c r="I27" s="10" t="s">
        <v>46</v>
      </c>
      <c r="J27" s="88">
        <f t="shared" si="2"/>
        <v>99356</v>
      </c>
    </row>
    <row r="28" spans="1:10" ht="15.75" x14ac:dyDescent="0.25">
      <c r="A28" s="5">
        <v>44849</v>
      </c>
      <c r="B28" t="s">
        <v>632</v>
      </c>
      <c r="C28" s="71">
        <v>1.39</v>
      </c>
      <c r="D28" s="71" t="s">
        <v>569</v>
      </c>
      <c r="E28" s="73" t="s">
        <v>767</v>
      </c>
      <c r="F28" s="72">
        <v>0</v>
      </c>
      <c r="G28" s="72">
        <v>0</v>
      </c>
      <c r="H28" s="6" t="s">
        <v>142</v>
      </c>
      <c r="I28" s="10" t="s">
        <v>14</v>
      </c>
      <c r="J28" s="88">
        <f t="shared" si="2"/>
        <v>100504</v>
      </c>
    </row>
    <row r="29" spans="1:10" ht="15.75" x14ac:dyDescent="0.25">
      <c r="A29" s="5">
        <v>44849</v>
      </c>
      <c r="B29" t="s">
        <v>632</v>
      </c>
      <c r="C29" s="71">
        <v>1.87</v>
      </c>
      <c r="D29" s="71" t="s">
        <v>569</v>
      </c>
      <c r="E29" s="76" t="s">
        <v>488</v>
      </c>
      <c r="F29" s="72">
        <f t="shared" si="0"/>
        <v>5236</v>
      </c>
      <c r="G29" s="72">
        <f t="shared" si="1"/>
        <v>2436</v>
      </c>
      <c r="H29" s="6" t="s">
        <v>142</v>
      </c>
      <c r="I29" s="10" t="s">
        <v>14</v>
      </c>
      <c r="J29" s="88">
        <f t="shared" si="2"/>
        <v>100504</v>
      </c>
    </row>
    <row r="30" spans="1:10" ht="15.75" x14ac:dyDescent="0.25">
      <c r="A30" s="5">
        <v>44850</v>
      </c>
      <c r="B30" t="s">
        <v>635</v>
      </c>
      <c r="C30" s="71">
        <v>1.34</v>
      </c>
      <c r="D30" s="71" t="s">
        <v>569</v>
      </c>
      <c r="E30" s="73" t="s">
        <v>767</v>
      </c>
      <c r="F30" s="72">
        <v>0</v>
      </c>
      <c r="G30" s="72">
        <v>0</v>
      </c>
      <c r="H30" s="6" t="s">
        <v>148</v>
      </c>
      <c r="I30" s="10" t="s">
        <v>72</v>
      </c>
      <c r="J30" s="88">
        <f t="shared" si="2"/>
        <v>102940</v>
      </c>
    </row>
    <row r="31" spans="1:10" ht="15.75" x14ac:dyDescent="0.25">
      <c r="A31" s="5">
        <v>44850</v>
      </c>
      <c r="B31" t="s">
        <v>636</v>
      </c>
      <c r="C31" s="71">
        <v>1.36</v>
      </c>
      <c r="D31" s="71" t="s">
        <v>569</v>
      </c>
      <c r="E31" s="76" t="s">
        <v>767</v>
      </c>
      <c r="F31" s="72">
        <f t="shared" si="0"/>
        <v>3808.0000000000005</v>
      </c>
      <c r="G31" s="72">
        <v>0</v>
      </c>
      <c r="H31" s="6" t="s">
        <v>145</v>
      </c>
      <c r="I31" s="10" t="s">
        <v>14</v>
      </c>
      <c r="J31" s="88">
        <f t="shared" si="2"/>
        <v>102940</v>
      </c>
    </row>
    <row r="32" spans="1:10" ht="15.75" x14ac:dyDescent="0.25">
      <c r="A32" s="5">
        <v>44850</v>
      </c>
      <c r="B32" t="s">
        <v>636</v>
      </c>
      <c r="C32" s="71">
        <v>1.92</v>
      </c>
      <c r="D32" s="71" t="s">
        <v>569</v>
      </c>
      <c r="E32" s="73" t="s">
        <v>488</v>
      </c>
      <c r="F32" s="72">
        <v>0</v>
      </c>
      <c r="G32" s="72">
        <f t="shared" si="1"/>
        <v>-2800</v>
      </c>
      <c r="H32" s="6" t="s">
        <v>145</v>
      </c>
      <c r="I32" s="10" t="s">
        <v>14</v>
      </c>
      <c r="J32" s="88">
        <f t="shared" si="2"/>
        <v>102940</v>
      </c>
    </row>
    <row r="33" spans="1:10" ht="15.75" x14ac:dyDescent="0.25">
      <c r="A33" s="5">
        <v>44852</v>
      </c>
      <c r="B33" t="s">
        <v>637</v>
      </c>
      <c r="C33" s="71">
        <v>1.4</v>
      </c>
      <c r="D33" s="71" t="s">
        <v>569</v>
      </c>
      <c r="E33" s="76" t="s">
        <v>767</v>
      </c>
      <c r="F33" s="72">
        <f t="shared" si="0"/>
        <v>3919.9999999999995</v>
      </c>
      <c r="G33" s="72">
        <f t="shared" si="1"/>
        <v>1119.9999999999995</v>
      </c>
      <c r="H33" s="6" t="s">
        <v>146</v>
      </c>
      <c r="I33" s="10" t="s">
        <v>72</v>
      </c>
      <c r="J33" s="88">
        <f t="shared" si="2"/>
        <v>100140</v>
      </c>
    </row>
    <row r="34" spans="1:10" ht="15.75" x14ac:dyDescent="0.25">
      <c r="A34" s="5">
        <v>44852</v>
      </c>
      <c r="B34" t="s">
        <v>637</v>
      </c>
      <c r="C34" s="71">
        <v>1.65</v>
      </c>
      <c r="D34" s="71" t="s">
        <v>569</v>
      </c>
      <c r="E34" s="73" t="s">
        <v>488</v>
      </c>
      <c r="F34" s="72">
        <v>0</v>
      </c>
      <c r="G34" s="72">
        <f t="shared" si="1"/>
        <v>-2800</v>
      </c>
      <c r="H34" s="6" t="s">
        <v>146</v>
      </c>
      <c r="I34" s="10" t="s">
        <v>72</v>
      </c>
      <c r="J34" s="88">
        <f t="shared" si="2"/>
        <v>101260</v>
      </c>
    </row>
    <row r="35" spans="1:10" ht="15.75" x14ac:dyDescent="0.25">
      <c r="A35" s="5">
        <v>44852</v>
      </c>
      <c r="B35" t="s">
        <v>638</v>
      </c>
      <c r="C35" s="71">
        <v>1.4</v>
      </c>
      <c r="D35" s="71" t="s">
        <v>569</v>
      </c>
      <c r="E35" s="76" t="s">
        <v>767</v>
      </c>
      <c r="F35" s="72">
        <f t="shared" si="0"/>
        <v>3919.9999999999995</v>
      </c>
      <c r="G35" s="72">
        <v>0</v>
      </c>
      <c r="H35" s="6" t="s">
        <v>155</v>
      </c>
      <c r="I35" s="10" t="s">
        <v>121</v>
      </c>
      <c r="J35" s="88">
        <f t="shared" si="2"/>
        <v>98460</v>
      </c>
    </row>
    <row r="36" spans="1:10" ht="15.75" x14ac:dyDescent="0.25">
      <c r="A36" s="5">
        <v>44852</v>
      </c>
      <c r="B36" t="s">
        <v>639</v>
      </c>
      <c r="C36" s="71">
        <v>1.72</v>
      </c>
      <c r="D36" s="71" t="s">
        <v>569</v>
      </c>
      <c r="E36" s="73" t="s">
        <v>765</v>
      </c>
      <c r="F36" s="72">
        <v>0</v>
      </c>
      <c r="G36" s="72">
        <f t="shared" si="1"/>
        <v>-2800</v>
      </c>
      <c r="H36" s="6" t="s">
        <v>139</v>
      </c>
      <c r="I36" s="10" t="s">
        <v>46</v>
      </c>
      <c r="J36" s="88">
        <f t="shared" si="2"/>
        <v>98460</v>
      </c>
    </row>
    <row r="37" spans="1:10" ht="15.75" x14ac:dyDescent="0.25">
      <c r="A37" s="5">
        <v>44853</v>
      </c>
      <c r="B37" t="s">
        <v>640</v>
      </c>
      <c r="C37" s="71">
        <v>1.33</v>
      </c>
      <c r="D37" s="71" t="s">
        <v>569</v>
      </c>
      <c r="E37" s="76" t="s">
        <v>767</v>
      </c>
      <c r="F37" s="72">
        <f t="shared" si="0"/>
        <v>3724</v>
      </c>
      <c r="G37" s="72">
        <v>0</v>
      </c>
      <c r="H37" s="6" t="s">
        <v>154</v>
      </c>
      <c r="I37" s="10" t="s">
        <v>121</v>
      </c>
      <c r="J37" s="88">
        <f t="shared" si="2"/>
        <v>95660</v>
      </c>
    </row>
    <row r="38" spans="1:10" ht="15.75" x14ac:dyDescent="0.25">
      <c r="A38" s="5">
        <v>44853</v>
      </c>
      <c r="B38" t="s">
        <v>641</v>
      </c>
      <c r="C38" s="71">
        <v>1.4</v>
      </c>
      <c r="D38" s="71" t="s">
        <v>569</v>
      </c>
      <c r="E38" s="76" t="s">
        <v>767</v>
      </c>
      <c r="F38" s="72">
        <f t="shared" si="0"/>
        <v>3919.9999999999995</v>
      </c>
      <c r="G38" s="72">
        <f t="shared" si="1"/>
        <v>1119.9999999999995</v>
      </c>
      <c r="H38" s="6" t="s">
        <v>155</v>
      </c>
      <c r="I38" s="10" t="s">
        <v>18</v>
      </c>
      <c r="J38" s="88">
        <f t="shared" si="2"/>
        <v>95660</v>
      </c>
    </row>
    <row r="39" spans="1:10" ht="15.75" x14ac:dyDescent="0.25">
      <c r="A39" s="5">
        <v>44853</v>
      </c>
      <c r="B39" t="s">
        <v>642</v>
      </c>
      <c r="C39" s="71">
        <v>1.32</v>
      </c>
      <c r="D39" s="71" t="s">
        <v>569</v>
      </c>
      <c r="E39" s="73" t="s">
        <v>767</v>
      </c>
      <c r="F39" s="72">
        <v>0</v>
      </c>
      <c r="G39" s="72">
        <v>0</v>
      </c>
      <c r="H39" s="6" t="s">
        <v>148</v>
      </c>
      <c r="I39" s="10" t="s">
        <v>94</v>
      </c>
      <c r="J39" s="88">
        <f t="shared" si="2"/>
        <v>96780</v>
      </c>
    </row>
    <row r="40" spans="1:10" ht="15.75" x14ac:dyDescent="0.25">
      <c r="A40" s="5">
        <v>44853</v>
      </c>
      <c r="B40" t="s">
        <v>642</v>
      </c>
      <c r="C40" s="71">
        <v>1.89</v>
      </c>
      <c r="D40" s="71" t="s">
        <v>569</v>
      </c>
      <c r="E40" s="76" t="s">
        <v>488</v>
      </c>
      <c r="F40" s="72">
        <f t="shared" si="0"/>
        <v>5292</v>
      </c>
      <c r="G40" s="72">
        <f t="shared" si="1"/>
        <v>2492</v>
      </c>
      <c r="H40" s="6" t="s">
        <v>148</v>
      </c>
      <c r="I40" s="10" t="s">
        <v>94</v>
      </c>
      <c r="J40" s="88">
        <f t="shared" si="2"/>
        <v>96780</v>
      </c>
    </row>
    <row r="41" spans="1:10" ht="15.75" x14ac:dyDescent="0.25">
      <c r="A41" s="5">
        <v>44855</v>
      </c>
      <c r="B41" t="s">
        <v>643</v>
      </c>
      <c r="C41" s="71">
        <v>1.37</v>
      </c>
      <c r="D41" s="71" t="s">
        <v>569</v>
      </c>
      <c r="E41" s="76" t="s">
        <v>767</v>
      </c>
      <c r="F41" s="72">
        <f t="shared" si="0"/>
        <v>3836.0000000000005</v>
      </c>
      <c r="G41" s="72">
        <v>0</v>
      </c>
      <c r="H41" s="6" t="s">
        <v>145</v>
      </c>
      <c r="I41" s="10" t="s">
        <v>399</v>
      </c>
      <c r="J41" s="88">
        <f t="shared" si="2"/>
        <v>99272</v>
      </c>
    </row>
    <row r="42" spans="1:10" ht="15.75" x14ac:dyDescent="0.25">
      <c r="A42" s="5">
        <v>44855</v>
      </c>
      <c r="B42" t="s">
        <v>644</v>
      </c>
      <c r="C42" s="71">
        <v>1.35</v>
      </c>
      <c r="D42" s="71" t="s">
        <v>569</v>
      </c>
      <c r="E42" s="76" t="s">
        <v>767</v>
      </c>
      <c r="F42" s="72">
        <f t="shared" si="0"/>
        <v>3780.0000000000005</v>
      </c>
      <c r="G42" s="72">
        <v>0</v>
      </c>
      <c r="H42" s="6" t="s">
        <v>145</v>
      </c>
      <c r="I42" s="10" t="s">
        <v>399</v>
      </c>
      <c r="J42" s="88">
        <f t="shared" si="2"/>
        <v>99272</v>
      </c>
    </row>
    <row r="43" spans="1:10" ht="15.75" x14ac:dyDescent="0.25">
      <c r="A43" s="5">
        <v>44856</v>
      </c>
      <c r="B43" t="s">
        <v>645</v>
      </c>
      <c r="C43" s="71">
        <v>2.16</v>
      </c>
      <c r="D43" s="71" t="s">
        <v>569</v>
      </c>
      <c r="E43" s="73" t="s">
        <v>766</v>
      </c>
      <c r="F43" s="72">
        <v>0</v>
      </c>
      <c r="G43" s="72">
        <f t="shared" si="1"/>
        <v>-2800</v>
      </c>
      <c r="H43" s="6" t="s">
        <v>154</v>
      </c>
      <c r="I43" s="10" t="s">
        <v>18</v>
      </c>
      <c r="J43" s="88">
        <f t="shared" si="2"/>
        <v>99272</v>
      </c>
    </row>
    <row r="44" spans="1:10" ht="15.75" x14ac:dyDescent="0.25">
      <c r="A44" s="5">
        <v>44856</v>
      </c>
      <c r="B44" t="s">
        <v>646</v>
      </c>
      <c r="C44" s="71">
        <v>1.31</v>
      </c>
      <c r="D44" s="71" t="s">
        <v>569</v>
      </c>
      <c r="E44" s="76" t="s">
        <v>767</v>
      </c>
      <c r="F44" s="72">
        <f t="shared" si="0"/>
        <v>3668</v>
      </c>
      <c r="G44" s="72">
        <v>0</v>
      </c>
      <c r="H44" s="6" t="s">
        <v>141</v>
      </c>
      <c r="I44" s="10" t="s">
        <v>96</v>
      </c>
      <c r="J44" s="88">
        <f t="shared" si="2"/>
        <v>96472</v>
      </c>
    </row>
    <row r="45" spans="1:10" ht="15.75" x14ac:dyDescent="0.25">
      <c r="A45" s="5">
        <v>44856</v>
      </c>
      <c r="B45" t="s">
        <v>647</v>
      </c>
      <c r="C45" s="71">
        <v>1.46</v>
      </c>
      <c r="D45" s="71" t="s">
        <v>569</v>
      </c>
      <c r="E45" s="76" t="s">
        <v>765</v>
      </c>
      <c r="F45" s="72">
        <f t="shared" si="0"/>
        <v>4088</v>
      </c>
      <c r="G45" s="72">
        <v>0</v>
      </c>
      <c r="H45" s="6" t="s">
        <v>150</v>
      </c>
      <c r="I45" s="10" t="s">
        <v>49</v>
      </c>
      <c r="J45" s="88">
        <f t="shared" si="2"/>
        <v>96472</v>
      </c>
    </row>
    <row r="46" spans="1:10" ht="15.75" x14ac:dyDescent="0.25">
      <c r="A46" s="5">
        <v>44856</v>
      </c>
      <c r="B46" t="s">
        <v>648</v>
      </c>
      <c r="C46" s="71">
        <v>1.29</v>
      </c>
      <c r="D46" s="71" t="s">
        <v>569</v>
      </c>
      <c r="E46" s="76" t="s">
        <v>767</v>
      </c>
      <c r="F46" s="72">
        <f t="shared" si="0"/>
        <v>3612</v>
      </c>
      <c r="G46" s="72">
        <v>0</v>
      </c>
      <c r="H46" s="6" t="s">
        <v>145</v>
      </c>
      <c r="I46" s="10" t="s">
        <v>34</v>
      </c>
      <c r="J46" s="88">
        <f t="shared" si="2"/>
        <v>96472</v>
      </c>
    </row>
    <row r="47" spans="1:10" ht="15.75" x14ac:dyDescent="0.25">
      <c r="A47" s="5">
        <v>44856</v>
      </c>
      <c r="B47" t="s">
        <v>649</v>
      </c>
      <c r="C47" s="71">
        <v>1.89</v>
      </c>
      <c r="D47" s="71" t="s">
        <v>569</v>
      </c>
      <c r="E47" s="76" t="s">
        <v>765</v>
      </c>
      <c r="F47" s="72">
        <f t="shared" si="0"/>
        <v>5292</v>
      </c>
      <c r="G47" s="72">
        <v>0</v>
      </c>
      <c r="H47" s="6" t="s">
        <v>481</v>
      </c>
      <c r="I47" s="10" t="s">
        <v>49</v>
      </c>
      <c r="J47" s="88">
        <f t="shared" si="2"/>
        <v>96472</v>
      </c>
    </row>
    <row r="48" spans="1:10" ht="15.75" x14ac:dyDescent="0.25">
      <c r="A48" s="5">
        <v>44856</v>
      </c>
      <c r="B48" t="s">
        <v>650</v>
      </c>
      <c r="C48" s="71">
        <v>1.32</v>
      </c>
      <c r="D48" s="71" t="s">
        <v>569</v>
      </c>
      <c r="E48" s="73" t="s">
        <v>767</v>
      </c>
      <c r="F48" s="72">
        <v>0</v>
      </c>
      <c r="G48" s="72">
        <v>0</v>
      </c>
      <c r="H48" s="6" t="s">
        <v>140</v>
      </c>
      <c r="I48" s="10" t="s">
        <v>96</v>
      </c>
      <c r="J48" s="88">
        <f t="shared" si="2"/>
        <v>96472</v>
      </c>
    </row>
    <row r="49" spans="1:10" ht="15.75" x14ac:dyDescent="0.25">
      <c r="A49" s="5">
        <v>44856</v>
      </c>
      <c r="B49" t="s">
        <v>652</v>
      </c>
      <c r="C49" s="71">
        <v>1.79</v>
      </c>
      <c r="D49" s="71" t="s">
        <v>569</v>
      </c>
      <c r="E49" s="73" t="s">
        <v>488</v>
      </c>
      <c r="F49" s="72">
        <v>0</v>
      </c>
      <c r="G49" s="72">
        <f t="shared" si="1"/>
        <v>-2800</v>
      </c>
      <c r="H49" s="6" t="s">
        <v>150</v>
      </c>
      <c r="I49" s="10" t="s">
        <v>94</v>
      </c>
      <c r="J49" s="88">
        <f t="shared" si="2"/>
        <v>96472</v>
      </c>
    </row>
    <row r="50" spans="1:10" ht="15.75" x14ac:dyDescent="0.25">
      <c r="A50" s="5">
        <v>44856</v>
      </c>
      <c r="B50" t="s">
        <v>653</v>
      </c>
      <c r="C50" s="71">
        <v>1.35</v>
      </c>
      <c r="D50" s="71" t="s">
        <v>569</v>
      </c>
      <c r="E50" s="76" t="s">
        <v>767</v>
      </c>
      <c r="F50" s="72">
        <f t="shared" si="0"/>
        <v>3780.0000000000005</v>
      </c>
      <c r="G50" s="72">
        <v>0</v>
      </c>
      <c r="H50" s="6" t="s">
        <v>139</v>
      </c>
      <c r="I50" s="10" t="s">
        <v>46</v>
      </c>
      <c r="J50" s="88">
        <f t="shared" si="2"/>
        <v>93672</v>
      </c>
    </row>
    <row r="51" spans="1:10" ht="15.75" x14ac:dyDescent="0.25">
      <c r="A51" s="5">
        <v>44857</v>
      </c>
      <c r="B51" t="s">
        <v>654</v>
      </c>
      <c r="C51" s="71">
        <v>1.38</v>
      </c>
      <c r="D51" s="71" t="s">
        <v>569</v>
      </c>
      <c r="E51" s="73" t="s">
        <v>767</v>
      </c>
      <c r="F51" s="72">
        <v>0</v>
      </c>
      <c r="G51" s="72">
        <v>0</v>
      </c>
      <c r="H51" s="6" t="s">
        <v>140</v>
      </c>
      <c r="I51" s="10" t="s">
        <v>14</v>
      </c>
      <c r="J51" s="88">
        <f t="shared" si="2"/>
        <v>93672</v>
      </c>
    </row>
    <row r="52" spans="1:10" ht="15.75" x14ac:dyDescent="0.25">
      <c r="A52" s="5">
        <v>44857</v>
      </c>
      <c r="B52" t="s">
        <v>654</v>
      </c>
      <c r="C52" s="71">
        <v>1.82</v>
      </c>
      <c r="D52" s="71" t="s">
        <v>569</v>
      </c>
      <c r="E52" s="76" t="s">
        <v>488</v>
      </c>
      <c r="F52" s="72">
        <f t="shared" si="0"/>
        <v>5096</v>
      </c>
      <c r="G52" s="72">
        <f t="shared" si="1"/>
        <v>2296</v>
      </c>
      <c r="H52" s="6" t="s">
        <v>140</v>
      </c>
      <c r="I52" s="10" t="s">
        <v>14</v>
      </c>
      <c r="J52" s="88">
        <f t="shared" si="2"/>
        <v>93672</v>
      </c>
    </row>
    <row r="53" spans="1:10" ht="15.75" x14ac:dyDescent="0.25">
      <c r="A53" s="5">
        <v>44857</v>
      </c>
      <c r="B53" t="s">
        <v>655</v>
      </c>
      <c r="C53" s="71">
        <v>1.3</v>
      </c>
      <c r="D53" s="71" t="s">
        <v>569</v>
      </c>
      <c r="E53" s="73" t="s">
        <v>767</v>
      </c>
      <c r="F53" s="72">
        <v>0</v>
      </c>
      <c r="G53" s="72">
        <v>0</v>
      </c>
      <c r="H53" s="6" t="s">
        <v>148</v>
      </c>
      <c r="I53" s="10" t="s">
        <v>14</v>
      </c>
      <c r="J53" s="88">
        <f t="shared" si="2"/>
        <v>95968</v>
      </c>
    </row>
    <row r="54" spans="1:10" ht="15.75" x14ac:dyDescent="0.25">
      <c r="A54" s="5">
        <v>44857</v>
      </c>
      <c r="B54" t="s">
        <v>656</v>
      </c>
      <c r="C54" s="71">
        <v>1.4</v>
      </c>
      <c r="D54" s="71" t="s">
        <v>569</v>
      </c>
      <c r="E54" s="76" t="s">
        <v>767</v>
      </c>
      <c r="F54" s="72">
        <f t="shared" si="0"/>
        <v>3919.9999999999995</v>
      </c>
      <c r="G54" s="72">
        <f t="shared" si="1"/>
        <v>1119.9999999999995</v>
      </c>
      <c r="H54" s="6" t="s">
        <v>154</v>
      </c>
      <c r="I54" s="10" t="s">
        <v>37</v>
      </c>
      <c r="J54" s="88">
        <f t="shared" si="2"/>
        <v>95968</v>
      </c>
    </row>
    <row r="55" spans="1:10" ht="15.75" x14ac:dyDescent="0.25">
      <c r="A55" s="5">
        <v>44857</v>
      </c>
      <c r="B55" t="s">
        <v>656</v>
      </c>
      <c r="C55" s="71">
        <v>1.78</v>
      </c>
      <c r="D55" s="71" t="s">
        <v>569</v>
      </c>
      <c r="E55" s="73" t="s">
        <v>488</v>
      </c>
      <c r="F55" s="72">
        <v>0</v>
      </c>
      <c r="G55" s="72">
        <f t="shared" si="1"/>
        <v>-2800</v>
      </c>
      <c r="H55" s="6" t="s">
        <v>154</v>
      </c>
      <c r="I55" s="10" t="s">
        <v>37</v>
      </c>
      <c r="J55" s="88">
        <f t="shared" si="2"/>
        <v>97088</v>
      </c>
    </row>
    <row r="56" spans="1:10" ht="15.75" x14ac:dyDescent="0.25">
      <c r="A56" s="5">
        <v>44857</v>
      </c>
      <c r="B56" t="s">
        <v>657</v>
      </c>
      <c r="C56" s="71">
        <v>1.35</v>
      </c>
      <c r="D56" s="71" t="s">
        <v>569</v>
      </c>
      <c r="E56" s="76" t="s">
        <v>767</v>
      </c>
      <c r="F56" s="72">
        <f t="shared" si="0"/>
        <v>3780.0000000000005</v>
      </c>
      <c r="G56" s="72">
        <v>0</v>
      </c>
      <c r="H56" s="6" t="s">
        <v>156</v>
      </c>
      <c r="I56" s="10" t="s">
        <v>14</v>
      </c>
      <c r="J56" s="88">
        <f t="shared" si="2"/>
        <v>94288</v>
      </c>
    </row>
    <row r="57" spans="1:10" ht="15.75" x14ac:dyDescent="0.25">
      <c r="A57" s="5">
        <v>44857</v>
      </c>
      <c r="B57" t="s">
        <v>657</v>
      </c>
      <c r="C57" s="71">
        <v>1.95</v>
      </c>
      <c r="D57" s="71" t="s">
        <v>569</v>
      </c>
      <c r="E57" s="73" t="s">
        <v>488</v>
      </c>
      <c r="F57" s="72">
        <v>0</v>
      </c>
      <c r="G57" s="72">
        <f t="shared" si="1"/>
        <v>-2800</v>
      </c>
      <c r="H57" s="6" t="s">
        <v>156</v>
      </c>
      <c r="I57" s="10" t="s">
        <v>14</v>
      </c>
      <c r="J57" s="88">
        <f t="shared" si="2"/>
        <v>94288</v>
      </c>
    </row>
    <row r="58" spans="1:10" ht="15.75" x14ac:dyDescent="0.25">
      <c r="A58" s="5">
        <v>44857</v>
      </c>
      <c r="B58" t="s">
        <v>658</v>
      </c>
      <c r="C58" s="71">
        <v>1.78</v>
      </c>
      <c r="D58" s="71" t="s">
        <v>569</v>
      </c>
      <c r="E58" s="73" t="s">
        <v>488</v>
      </c>
      <c r="F58" s="72">
        <v>0</v>
      </c>
      <c r="G58" s="72">
        <f t="shared" si="1"/>
        <v>-2800</v>
      </c>
      <c r="H58" s="6" t="s">
        <v>481</v>
      </c>
      <c r="I58" s="10" t="s">
        <v>14</v>
      </c>
      <c r="J58" s="88">
        <f t="shared" si="2"/>
        <v>91488</v>
      </c>
    </row>
    <row r="59" spans="1:10" ht="15.75" x14ac:dyDescent="0.25">
      <c r="A59" s="5">
        <v>44858</v>
      </c>
      <c r="B59" t="s">
        <v>659</v>
      </c>
      <c r="C59" s="71">
        <v>1.32</v>
      </c>
      <c r="D59" s="71" t="s">
        <v>569</v>
      </c>
      <c r="E59" s="76" t="s">
        <v>767</v>
      </c>
      <c r="F59" s="72">
        <f t="shared" si="0"/>
        <v>3696</v>
      </c>
      <c r="G59" s="72">
        <v>0</v>
      </c>
      <c r="H59" s="6" t="s">
        <v>139</v>
      </c>
      <c r="I59" s="10" t="s">
        <v>94</v>
      </c>
      <c r="J59" s="88">
        <f t="shared" si="2"/>
        <v>88688</v>
      </c>
    </row>
    <row r="60" spans="1:10" ht="15.75" x14ac:dyDescent="0.25">
      <c r="A60" s="5">
        <v>44858</v>
      </c>
      <c r="B60" t="s">
        <v>659</v>
      </c>
      <c r="C60" s="71">
        <v>1.84</v>
      </c>
      <c r="D60" s="71" t="s">
        <v>569</v>
      </c>
      <c r="E60" s="76" t="s">
        <v>488</v>
      </c>
      <c r="F60" s="72">
        <f t="shared" si="0"/>
        <v>5152</v>
      </c>
      <c r="G60" s="72">
        <f t="shared" si="1"/>
        <v>2352</v>
      </c>
      <c r="H60" s="6" t="s">
        <v>139</v>
      </c>
      <c r="I60" s="10" t="s">
        <v>94</v>
      </c>
      <c r="J60" s="88">
        <f t="shared" si="2"/>
        <v>88688</v>
      </c>
    </row>
    <row r="61" spans="1:10" ht="15.75" x14ac:dyDescent="0.25">
      <c r="A61" s="5">
        <v>44859</v>
      </c>
      <c r="B61" t="s">
        <v>660</v>
      </c>
      <c r="C61" s="71">
        <v>1.37</v>
      </c>
      <c r="D61" s="71" t="s">
        <v>569</v>
      </c>
      <c r="E61" s="73" t="s">
        <v>767</v>
      </c>
      <c r="F61" s="72">
        <v>0</v>
      </c>
      <c r="G61" s="72">
        <v>0</v>
      </c>
      <c r="H61" s="6" t="s">
        <v>142</v>
      </c>
      <c r="I61" s="10" t="s">
        <v>34</v>
      </c>
      <c r="J61" s="88">
        <f t="shared" si="2"/>
        <v>91040</v>
      </c>
    </row>
    <row r="62" spans="1:10" ht="15.75" x14ac:dyDescent="0.25">
      <c r="A62" s="5">
        <v>44859</v>
      </c>
      <c r="B62" t="s">
        <v>660</v>
      </c>
      <c r="C62" s="71">
        <v>1.83</v>
      </c>
      <c r="D62" s="71" t="s">
        <v>569</v>
      </c>
      <c r="E62" s="76" t="s">
        <v>488</v>
      </c>
      <c r="F62" s="72">
        <f t="shared" si="0"/>
        <v>5124</v>
      </c>
      <c r="G62" s="72">
        <f t="shared" si="1"/>
        <v>2324</v>
      </c>
      <c r="H62" s="6" t="s">
        <v>142</v>
      </c>
      <c r="I62" s="10" t="s">
        <v>34</v>
      </c>
      <c r="J62" s="88">
        <f t="shared" si="2"/>
        <v>91040</v>
      </c>
    </row>
    <row r="63" spans="1:10" ht="15.75" x14ac:dyDescent="0.25">
      <c r="A63" s="5">
        <v>44859</v>
      </c>
      <c r="B63" t="s">
        <v>661</v>
      </c>
      <c r="C63" s="71">
        <v>2.2599999999999998</v>
      </c>
      <c r="D63" s="71" t="s">
        <v>569</v>
      </c>
      <c r="E63" s="76" t="s">
        <v>766</v>
      </c>
      <c r="F63" s="72">
        <f t="shared" si="0"/>
        <v>6327.9999999999991</v>
      </c>
      <c r="G63" s="72">
        <f t="shared" si="1"/>
        <v>3527.9999999999991</v>
      </c>
      <c r="H63" s="6" t="s">
        <v>148</v>
      </c>
      <c r="I63" s="10" t="s">
        <v>34</v>
      </c>
      <c r="J63" s="88">
        <f t="shared" si="2"/>
        <v>93364</v>
      </c>
    </row>
    <row r="64" spans="1:10" ht="15.75" x14ac:dyDescent="0.25">
      <c r="A64" s="5">
        <v>44859</v>
      </c>
      <c r="B64" t="s">
        <v>661</v>
      </c>
      <c r="C64" s="71">
        <v>1.85</v>
      </c>
      <c r="D64" s="71" t="s">
        <v>569</v>
      </c>
      <c r="E64" s="76" t="s">
        <v>488</v>
      </c>
      <c r="F64" s="72">
        <f t="shared" si="0"/>
        <v>5180</v>
      </c>
      <c r="G64" s="72">
        <f t="shared" si="1"/>
        <v>2380</v>
      </c>
      <c r="H64" s="6" t="s">
        <v>148</v>
      </c>
      <c r="I64" s="10" t="s">
        <v>34</v>
      </c>
      <c r="J64" s="88">
        <f t="shared" si="2"/>
        <v>96892</v>
      </c>
    </row>
    <row r="65" spans="1:10" ht="15.75" x14ac:dyDescent="0.25">
      <c r="A65" s="5">
        <v>44859</v>
      </c>
      <c r="B65" t="s">
        <v>662</v>
      </c>
      <c r="C65" s="71">
        <v>1.29</v>
      </c>
      <c r="D65" s="71" t="s">
        <v>569</v>
      </c>
      <c r="E65" s="73" t="s">
        <v>767</v>
      </c>
      <c r="F65" s="72">
        <v>0</v>
      </c>
      <c r="G65" s="72">
        <v>0</v>
      </c>
      <c r="H65" s="6" t="s">
        <v>140</v>
      </c>
      <c r="I65" s="10" t="s">
        <v>34</v>
      </c>
      <c r="J65" s="88">
        <f t="shared" si="2"/>
        <v>99272</v>
      </c>
    </row>
    <row r="66" spans="1:10" ht="15.75" x14ac:dyDescent="0.25">
      <c r="A66" s="5">
        <v>44859</v>
      </c>
      <c r="B66" t="s">
        <v>663</v>
      </c>
      <c r="C66" s="71">
        <v>1.66</v>
      </c>
      <c r="D66" s="71" t="s">
        <v>569</v>
      </c>
      <c r="E66" s="73" t="s">
        <v>765</v>
      </c>
      <c r="F66" s="72">
        <v>0</v>
      </c>
      <c r="G66" s="72">
        <v>0</v>
      </c>
      <c r="H66" s="6" t="s">
        <v>146</v>
      </c>
      <c r="I66" s="10" t="s">
        <v>49</v>
      </c>
      <c r="J66" s="88">
        <f t="shared" si="2"/>
        <v>99272</v>
      </c>
    </row>
    <row r="67" spans="1:10" ht="15.75" x14ac:dyDescent="0.25">
      <c r="A67" s="5">
        <v>44862</v>
      </c>
      <c r="B67" t="s">
        <v>664</v>
      </c>
      <c r="C67" s="71">
        <v>1.37</v>
      </c>
      <c r="D67" s="71" t="s">
        <v>569</v>
      </c>
      <c r="E67" s="73" t="s">
        <v>767</v>
      </c>
      <c r="F67" s="72">
        <v>0</v>
      </c>
      <c r="G67" s="72">
        <v>0</v>
      </c>
      <c r="H67" s="6" t="s">
        <v>140</v>
      </c>
      <c r="I67" s="10" t="s">
        <v>165</v>
      </c>
      <c r="J67" s="88">
        <f t="shared" si="2"/>
        <v>99272</v>
      </c>
    </row>
    <row r="68" spans="1:10" ht="15.75" x14ac:dyDescent="0.25">
      <c r="A68" s="5">
        <v>44863</v>
      </c>
      <c r="B68" t="s">
        <v>666</v>
      </c>
      <c r="C68" s="71">
        <v>1.26</v>
      </c>
      <c r="D68" s="71" t="s">
        <v>569</v>
      </c>
      <c r="E68" s="76" t="s">
        <v>767</v>
      </c>
      <c r="F68" s="72">
        <f t="shared" ref="F68:F84" si="3">C68*D$98</f>
        <v>3528</v>
      </c>
      <c r="G68" s="72">
        <v>0</v>
      </c>
      <c r="H68" s="6" t="s">
        <v>151</v>
      </c>
      <c r="I68" s="10" t="s">
        <v>34</v>
      </c>
      <c r="J68" s="88">
        <f t="shared" ref="J68:J86" si="4">J67+G67</f>
        <v>99272</v>
      </c>
    </row>
    <row r="69" spans="1:10" ht="15.75" x14ac:dyDescent="0.25">
      <c r="A69" s="5">
        <v>44863</v>
      </c>
      <c r="B69" t="s">
        <v>666</v>
      </c>
      <c r="C69" s="71">
        <v>1.87</v>
      </c>
      <c r="D69" s="71" t="s">
        <v>569</v>
      </c>
      <c r="E69" s="76" t="s">
        <v>488</v>
      </c>
      <c r="F69" s="72">
        <f t="shared" si="3"/>
        <v>5236</v>
      </c>
      <c r="G69" s="72">
        <f t="shared" ref="G69:G85" si="5">F69-D$98</f>
        <v>2436</v>
      </c>
      <c r="H69" s="6" t="s">
        <v>151</v>
      </c>
      <c r="I69" s="10" t="s">
        <v>34</v>
      </c>
      <c r="J69" s="88">
        <f t="shared" si="4"/>
        <v>99272</v>
      </c>
    </row>
    <row r="70" spans="1:10" ht="15.75" x14ac:dyDescent="0.25">
      <c r="A70" s="5">
        <v>44863</v>
      </c>
      <c r="B70" t="s">
        <v>667</v>
      </c>
      <c r="C70" s="71">
        <v>1.38</v>
      </c>
      <c r="D70" s="71" t="s">
        <v>569</v>
      </c>
      <c r="E70" s="73" t="s">
        <v>767</v>
      </c>
      <c r="F70" s="72">
        <v>0</v>
      </c>
      <c r="G70" s="72">
        <v>0</v>
      </c>
      <c r="H70" s="6" t="s">
        <v>140</v>
      </c>
      <c r="I70" s="10" t="s">
        <v>165</v>
      </c>
      <c r="J70" s="88">
        <f t="shared" si="4"/>
        <v>101708</v>
      </c>
    </row>
    <row r="71" spans="1:10" ht="15.75" x14ac:dyDescent="0.25">
      <c r="A71" s="5">
        <v>44863</v>
      </c>
      <c r="B71" t="s">
        <v>667</v>
      </c>
      <c r="C71" s="71">
        <v>1.93</v>
      </c>
      <c r="D71" s="71" t="s">
        <v>569</v>
      </c>
      <c r="E71" s="76" t="s">
        <v>488</v>
      </c>
      <c r="F71" s="72">
        <f t="shared" si="3"/>
        <v>5404</v>
      </c>
      <c r="G71" s="72">
        <f t="shared" si="5"/>
        <v>2604</v>
      </c>
      <c r="H71" s="6" t="s">
        <v>140</v>
      </c>
      <c r="I71" s="10" t="s">
        <v>165</v>
      </c>
      <c r="J71" s="88">
        <f t="shared" si="4"/>
        <v>101708</v>
      </c>
    </row>
    <row r="72" spans="1:10" ht="15.75" x14ac:dyDescent="0.25">
      <c r="A72" s="5">
        <v>44863</v>
      </c>
      <c r="B72" t="s">
        <v>668</v>
      </c>
      <c r="C72" s="71">
        <v>1.7</v>
      </c>
      <c r="D72" s="71" t="s">
        <v>569</v>
      </c>
      <c r="E72" s="76" t="s">
        <v>765</v>
      </c>
      <c r="F72" s="72">
        <f t="shared" si="3"/>
        <v>4760</v>
      </c>
      <c r="G72" s="72">
        <v>0</v>
      </c>
      <c r="H72" s="6" t="s">
        <v>145</v>
      </c>
      <c r="I72" s="10" t="s">
        <v>121</v>
      </c>
      <c r="J72" s="88">
        <f t="shared" si="4"/>
        <v>104312</v>
      </c>
    </row>
    <row r="73" spans="1:10" ht="15.75" x14ac:dyDescent="0.25">
      <c r="A73" s="5">
        <v>44863</v>
      </c>
      <c r="B73" t="s">
        <v>670</v>
      </c>
      <c r="C73" s="71">
        <v>1.55</v>
      </c>
      <c r="D73" s="71" t="s">
        <v>569</v>
      </c>
      <c r="E73" s="71" t="s">
        <v>765</v>
      </c>
      <c r="F73" s="72">
        <f t="shared" si="3"/>
        <v>4340</v>
      </c>
      <c r="G73" s="72">
        <v>0</v>
      </c>
      <c r="H73" s="6">
        <v>0</v>
      </c>
      <c r="I73" s="10" t="s">
        <v>49</v>
      </c>
      <c r="J73" s="88">
        <f t="shared" si="4"/>
        <v>104312</v>
      </c>
    </row>
    <row r="74" spans="1:10" ht="15.75" x14ac:dyDescent="0.25">
      <c r="A74" s="5">
        <v>44863</v>
      </c>
      <c r="B74" t="s">
        <v>671</v>
      </c>
      <c r="C74" s="71">
        <v>1.4</v>
      </c>
      <c r="D74" s="71" t="s">
        <v>569</v>
      </c>
      <c r="E74" s="76" t="s">
        <v>767</v>
      </c>
      <c r="F74" s="72">
        <f t="shared" si="3"/>
        <v>3919.9999999999995</v>
      </c>
      <c r="G74" s="72">
        <f t="shared" si="5"/>
        <v>1119.9999999999995</v>
      </c>
      <c r="H74" s="6" t="s">
        <v>146</v>
      </c>
      <c r="I74" s="10" t="s">
        <v>46</v>
      </c>
      <c r="J74" s="88">
        <f t="shared" si="4"/>
        <v>104312</v>
      </c>
    </row>
    <row r="75" spans="1:10" ht="15.75" x14ac:dyDescent="0.25">
      <c r="A75" s="5">
        <v>44863</v>
      </c>
      <c r="B75" t="s">
        <v>672</v>
      </c>
      <c r="C75" s="71">
        <v>2.0699999999999998</v>
      </c>
      <c r="D75" s="71" t="s">
        <v>569</v>
      </c>
      <c r="E75" s="76" t="s">
        <v>766</v>
      </c>
      <c r="F75" s="72">
        <f t="shared" si="3"/>
        <v>5796</v>
      </c>
      <c r="G75" s="72">
        <f t="shared" si="5"/>
        <v>2996</v>
      </c>
      <c r="H75" s="6" t="s">
        <v>148</v>
      </c>
      <c r="I75" s="10" t="s">
        <v>34</v>
      </c>
      <c r="J75" s="88">
        <f t="shared" si="4"/>
        <v>105432</v>
      </c>
    </row>
    <row r="76" spans="1:10" ht="15.75" x14ac:dyDescent="0.25">
      <c r="A76" s="5">
        <v>44863</v>
      </c>
      <c r="B76" t="s">
        <v>672</v>
      </c>
      <c r="C76" s="71">
        <v>1.7</v>
      </c>
      <c r="D76" s="71" t="s">
        <v>569</v>
      </c>
      <c r="E76" s="76" t="s">
        <v>488</v>
      </c>
      <c r="F76" s="72">
        <f t="shared" si="3"/>
        <v>4760</v>
      </c>
      <c r="G76" s="72">
        <f t="shared" si="5"/>
        <v>1960</v>
      </c>
      <c r="H76" s="6" t="s">
        <v>148</v>
      </c>
      <c r="I76" s="10" t="s">
        <v>34</v>
      </c>
      <c r="J76" s="88">
        <f t="shared" si="4"/>
        <v>108428</v>
      </c>
    </row>
    <row r="77" spans="1:10" ht="15.75" x14ac:dyDescent="0.25">
      <c r="A77" s="5">
        <v>44863</v>
      </c>
      <c r="B77" t="s">
        <v>673</v>
      </c>
      <c r="C77" s="71">
        <v>1.22</v>
      </c>
      <c r="D77" s="71" t="s">
        <v>569</v>
      </c>
      <c r="E77" s="76" t="s">
        <v>767</v>
      </c>
      <c r="F77" s="72">
        <f t="shared" si="3"/>
        <v>3416</v>
      </c>
      <c r="G77" s="72">
        <v>0</v>
      </c>
      <c r="H77" s="6" t="s">
        <v>484</v>
      </c>
      <c r="I77" s="10" t="s">
        <v>34</v>
      </c>
      <c r="J77" s="88">
        <f t="shared" si="4"/>
        <v>110388</v>
      </c>
    </row>
    <row r="78" spans="1:10" ht="15.75" x14ac:dyDescent="0.25">
      <c r="A78" s="5">
        <v>44863</v>
      </c>
      <c r="B78" t="s">
        <v>673</v>
      </c>
      <c r="C78" s="71">
        <v>1.92</v>
      </c>
      <c r="D78" s="71" t="s">
        <v>569</v>
      </c>
      <c r="E78" s="73" t="s">
        <v>488</v>
      </c>
      <c r="F78" s="72">
        <v>0</v>
      </c>
      <c r="G78" s="72">
        <f t="shared" si="5"/>
        <v>-2800</v>
      </c>
      <c r="H78" s="6" t="s">
        <v>484</v>
      </c>
      <c r="I78" s="10" t="s">
        <v>34</v>
      </c>
      <c r="J78" s="88">
        <f t="shared" si="4"/>
        <v>110388</v>
      </c>
    </row>
    <row r="79" spans="1:10" ht="15.75" x14ac:dyDescent="0.25">
      <c r="A79" s="5">
        <v>44863</v>
      </c>
      <c r="B79" t="s">
        <v>674</v>
      </c>
      <c r="C79" s="71">
        <v>1.36</v>
      </c>
      <c r="D79" s="71" t="s">
        <v>569</v>
      </c>
      <c r="E79" s="76" t="s">
        <v>765</v>
      </c>
      <c r="F79" s="72">
        <f t="shared" si="3"/>
        <v>3808.0000000000005</v>
      </c>
      <c r="G79" s="72">
        <v>0</v>
      </c>
      <c r="H79" s="6" t="s">
        <v>157</v>
      </c>
      <c r="I79" s="10" t="s">
        <v>49</v>
      </c>
      <c r="J79" s="88">
        <f t="shared" si="4"/>
        <v>107588</v>
      </c>
    </row>
    <row r="80" spans="1:10" ht="15.75" x14ac:dyDescent="0.25">
      <c r="A80" s="5">
        <v>44863</v>
      </c>
      <c r="B80" t="s">
        <v>675</v>
      </c>
      <c r="C80" s="71">
        <v>1.37</v>
      </c>
      <c r="D80" s="71" t="s">
        <v>569</v>
      </c>
      <c r="E80" s="76" t="s">
        <v>767</v>
      </c>
      <c r="F80" s="72">
        <f t="shared" si="3"/>
        <v>3836.0000000000005</v>
      </c>
      <c r="G80" s="72">
        <v>0</v>
      </c>
      <c r="H80" s="6" t="s">
        <v>139</v>
      </c>
      <c r="I80" s="10" t="s">
        <v>49</v>
      </c>
      <c r="J80" s="88">
        <f t="shared" si="4"/>
        <v>107588</v>
      </c>
    </row>
    <row r="81" spans="1:10" ht="15.75" x14ac:dyDescent="0.25">
      <c r="A81" s="5">
        <v>44864</v>
      </c>
      <c r="B81" t="s">
        <v>676</v>
      </c>
      <c r="C81" s="71">
        <v>1.3</v>
      </c>
      <c r="D81" s="71" t="s">
        <v>569</v>
      </c>
      <c r="E81" s="76" t="s">
        <v>767</v>
      </c>
      <c r="F81" s="72">
        <f t="shared" si="3"/>
        <v>3640</v>
      </c>
      <c r="G81" s="72">
        <v>0</v>
      </c>
      <c r="H81" s="6" t="s">
        <v>145</v>
      </c>
      <c r="I81" s="10" t="s">
        <v>121</v>
      </c>
      <c r="J81" s="88">
        <f t="shared" si="4"/>
        <v>107588</v>
      </c>
    </row>
    <row r="82" spans="1:10" ht="15.75" x14ac:dyDescent="0.25">
      <c r="A82" s="5">
        <v>44864</v>
      </c>
      <c r="B82" t="s">
        <v>677</v>
      </c>
      <c r="C82" s="71">
        <v>1.23</v>
      </c>
      <c r="D82" s="71" t="s">
        <v>569</v>
      </c>
      <c r="E82" s="73" t="s">
        <v>765</v>
      </c>
      <c r="F82" s="72">
        <v>0</v>
      </c>
      <c r="G82" s="72">
        <v>0</v>
      </c>
      <c r="H82" s="6" t="s">
        <v>151</v>
      </c>
      <c r="I82" s="10" t="s">
        <v>121</v>
      </c>
      <c r="J82" s="88">
        <f t="shared" si="4"/>
        <v>107588</v>
      </c>
    </row>
    <row r="83" spans="1:10" ht="15.75" x14ac:dyDescent="0.25">
      <c r="A83" s="5">
        <v>44864</v>
      </c>
      <c r="B83" t="s">
        <v>679</v>
      </c>
      <c r="C83" s="71">
        <v>1.32</v>
      </c>
      <c r="D83" s="71" t="s">
        <v>569</v>
      </c>
      <c r="E83" s="73" t="s">
        <v>767</v>
      </c>
      <c r="F83" s="72">
        <v>0</v>
      </c>
      <c r="G83" s="72">
        <v>0</v>
      </c>
      <c r="H83" s="6" t="s">
        <v>151</v>
      </c>
      <c r="I83" s="10" t="s">
        <v>72</v>
      </c>
      <c r="J83" s="88">
        <f t="shared" si="4"/>
        <v>107588</v>
      </c>
    </row>
    <row r="84" spans="1:10" ht="15.75" x14ac:dyDescent="0.25">
      <c r="A84" s="5">
        <v>44864</v>
      </c>
      <c r="B84" t="s">
        <v>679</v>
      </c>
      <c r="C84" s="71">
        <v>1.96</v>
      </c>
      <c r="D84" s="71" t="s">
        <v>569</v>
      </c>
      <c r="E84" s="76" t="s">
        <v>488</v>
      </c>
      <c r="F84" s="72">
        <f t="shared" si="3"/>
        <v>5488</v>
      </c>
      <c r="G84" s="72">
        <f t="shared" si="5"/>
        <v>2688</v>
      </c>
      <c r="H84" s="6" t="s">
        <v>151</v>
      </c>
      <c r="I84" s="10" t="s">
        <v>72</v>
      </c>
      <c r="J84" s="88">
        <f t="shared" si="4"/>
        <v>107588</v>
      </c>
    </row>
    <row r="85" spans="1:10" ht="15.75" x14ac:dyDescent="0.25">
      <c r="A85" s="5">
        <v>44864</v>
      </c>
      <c r="B85" t="s">
        <v>680</v>
      </c>
      <c r="C85" s="71">
        <v>1.86</v>
      </c>
      <c r="D85" s="71" t="s">
        <v>569</v>
      </c>
      <c r="E85" s="73" t="s">
        <v>765</v>
      </c>
      <c r="F85" s="72">
        <v>0</v>
      </c>
      <c r="G85" s="72">
        <f t="shared" si="5"/>
        <v>-2800</v>
      </c>
      <c r="H85" s="6" t="s">
        <v>139</v>
      </c>
      <c r="I85" s="10" t="s">
        <v>164</v>
      </c>
      <c r="J85" s="88">
        <f t="shared" si="4"/>
        <v>110276</v>
      </c>
    </row>
    <row r="86" spans="1:10" x14ac:dyDescent="0.25">
      <c r="A86" s="5"/>
      <c r="B86" s="6"/>
      <c r="D86" s="6"/>
      <c r="E86" s="69"/>
      <c r="F86" s="19"/>
      <c r="G86" s="19"/>
      <c r="H86" s="19"/>
      <c r="I86" s="6"/>
      <c r="J86" s="88">
        <f t="shared" si="4"/>
        <v>107476</v>
      </c>
    </row>
    <row r="87" spans="1:10" ht="15.75" x14ac:dyDescent="0.25">
      <c r="A87" s="6"/>
      <c r="B87" s="6" t="s">
        <v>166</v>
      </c>
      <c r="C87" s="33"/>
      <c r="D87" s="15">
        <f>COUNT(C2:C85)</f>
        <v>84</v>
      </c>
      <c r="E87" s="51"/>
      <c r="F87" s="34"/>
      <c r="G87" s="12"/>
      <c r="H87" s="12"/>
    </row>
    <row r="88" spans="1:10" x14ac:dyDescent="0.25">
      <c r="A88" s="6"/>
      <c r="B88" s="6" t="s">
        <v>167</v>
      </c>
      <c r="C88" s="6"/>
      <c r="D88" s="16">
        <f>COUNTIF(G2:G65,"&lt;0")</f>
        <v>14</v>
      </c>
      <c r="E88" s="52"/>
      <c r="F88" s="36"/>
      <c r="G88" s="37"/>
      <c r="H88" s="37"/>
    </row>
    <row r="89" spans="1:10" x14ac:dyDescent="0.25">
      <c r="A89" s="6"/>
      <c r="B89" s="6" t="s">
        <v>168</v>
      </c>
      <c r="C89" s="6"/>
      <c r="D89" s="17">
        <f>D87-D88</f>
        <v>70</v>
      </c>
      <c r="E89" s="52"/>
      <c r="F89" s="36"/>
      <c r="G89" s="37"/>
      <c r="H89" s="37"/>
    </row>
    <row r="90" spans="1:10" x14ac:dyDescent="0.25">
      <c r="A90" s="6"/>
      <c r="B90" s="6" t="s">
        <v>169</v>
      </c>
      <c r="C90" s="6"/>
      <c r="D90" s="6">
        <f>D89/D87*100</f>
        <v>83.333333333333343</v>
      </c>
      <c r="E90" s="52"/>
      <c r="F90" s="36"/>
      <c r="G90" s="37"/>
      <c r="H90" s="37"/>
    </row>
    <row r="91" spans="1:10" x14ac:dyDescent="0.25">
      <c r="A91" s="6"/>
      <c r="B91" s="6" t="s">
        <v>170</v>
      </c>
      <c r="C91" s="6"/>
      <c r="D91" s="6">
        <f>1/D92*100</f>
        <v>63.468077068379294</v>
      </c>
      <c r="E91" s="52"/>
      <c r="F91" s="36"/>
      <c r="G91" s="37"/>
      <c r="H91" s="37"/>
    </row>
    <row r="92" spans="1:10" x14ac:dyDescent="0.25">
      <c r="A92" s="6"/>
      <c r="B92" s="6" t="s">
        <v>171</v>
      </c>
      <c r="C92" s="6"/>
      <c r="D92" s="6">
        <f>SUM(C2:C85)/D87</f>
        <v>1.5755952380952383</v>
      </c>
      <c r="E92" s="52"/>
      <c r="F92" s="36"/>
      <c r="G92" s="37"/>
      <c r="H92" s="37"/>
    </row>
    <row r="93" spans="1:10" x14ac:dyDescent="0.25">
      <c r="A93" s="6"/>
      <c r="B93" s="6" t="s">
        <v>172</v>
      </c>
      <c r="C93" s="6"/>
      <c r="D93" s="17">
        <f>D90-D91</f>
        <v>19.865256264954049</v>
      </c>
      <c r="E93" s="52"/>
      <c r="F93" s="36"/>
      <c r="G93" s="37"/>
      <c r="H93" s="37"/>
    </row>
    <row r="94" spans="1:10" x14ac:dyDescent="0.25">
      <c r="A94" s="6"/>
      <c r="B94" s="6" t="s">
        <v>173</v>
      </c>
      <c r="C94" s="6"/>
      <c r="D94" s="17">
        <f>D93/1</f>
        <v>19.865256264954049</v>
      </c>
      <c r="E94" s="52"/>
      <c r="F94" s="36"/>
      <c r="G94" s="37"/>
      <c r="H94" s="37"/>
    </row>
    <row r="95" spans="1:10" ht="18.75" x14ac:dyDescent="0.3">
      <c r="A95" s="6"/>
      <c r="B95" s="38" t="s">
        <v>485</v>
      </c>
      <c r="C95" s="6"/>
      <c r="D95" s="39">
        <v>100000</v>
      </c>
      <c r="E95" s="52"/>
      <c r="F95" s="36"/>
      <c r="G95" s="37"/>
      <c r="H95" s="37"/>
    </row>
    <row r="96" spans="1:10" ht="18.75" x14ac:dyDescent="0.3">
      <c r="A96" s="6"/>
      <c r="B96" s="6" t="s">
        <v>486</v>
      </c>
      <c r="C96" s="6"/>
      <c r="D96" s="18">
        <v>100000</v>
      </c>
      <c r="E96" s="52"/>
      <c r="F96" s="36"/>
      <c r="G96" s="37"/>
      <c r="H96" s="37"/>
    </row>
    <row r="97" spans="1:8" x14ac:dyDescent="0.25">
      <c r="A97" s="6"/>
      <c r="B97" s="6" t="s">
        <v>175</v>
      </c>
      <c r="C97" s="6"/>
      <c r="D97" s="19">
        <f>D96/100</f>
        <v>1000</v>
      </c>
      <c r="E97" s="52"/>
      <c r="F97" s="36"/>
      <c r="G97" s="37"/>
      <c r="H97" s="37"/>
    </row>
    <row r="98" spans="1:8" x14ac:dyDescent="0.25">
      <c r="A98" s="6"/>
      <c r="B98" s="40" t="s">
        <v>764</v>
      </c>
      <c r="C98" s="6"/>
      <c r="D98" s="41">
        <f>D97*2.8</f>
        <v>2800</v>
      </c>
      <c r="E98" s="52"/>
      <c r="F98" s="36"/>
      <c r="G98" s="37"/>
      <c r="H98" s="37"/>
    </row>
    <row r="99" spans="1:8" x14ac:dyDescent="0.25">
      <c r="A99" s="6"/>
      <c r="B99" s="6" t="s">
        <v>176</v>
      </c>
      <c r="C99" s="6"/>
      <c r="D99" s="13">
        <f>SUM(G2:G86)</f>
        <v>7475.9999999999982</v>
      </c>
      <c r="E99" s="52"/>
      <c r="F99" s="36"/>
      <c r="G99" s="37"/>
      <c r="H99" s="37"/>
    </row>
    <row r="100" spans="1:8" x14ac:dyDescent="0.25">
      <c r="A100" s="6"/>
      <c r="B100" s="42" t="s">
        <v>177</v>
      </c>
      <c r="C100" s="6"/>
      <c r="D100" s="12">
        <f>D99/D95*100</f>
        <v>7.4759999999999982</v>
      </c>
      <c r="E100" s="52"/>
      <c r="F100" s="36"/>
      <c r="G100" s="37"/>
      <c r="H100" s="37"/>
    </row>
    <row r="101" spans="1:8" x14ac:dyDescent="0.25">
      <c r="E101" s="53"/>
    </row>
  </sheetData>
  <conditionalFormatting sqref="E88:E100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86:H86 G2:G85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zoomScale="80" zoomScaleNormal="80" workbookViewId="0">
      <selection activeCell="C25" sqref="C25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44835</v>
      </c>
      <c r="B2" t="s">
        <v>608</v>
      </c>
      <c r="C2" s="71">
        <v>1.78</v>
      </c>
      <c r="D2" s="71" t="s">
        <v>569</v>
      </c>
      <c r="E2" s="76" t="s">
        <v>488</v>
      </c>
      <c r="F2" s="72">
        <f>C2*D$40</f>
        <v>4984</v>
      </c>
      <c r="G2" s="72">
        <f t="shared" ref="G2:G26" si="0">F2-D$40</f>
        <v>2184</v>
      </c>
      <c r="H2" s="6" t="s">
        <v>142</v>
      </c>
      <c r="I2" s="6" t="s">
        <v>14</v>
      </c>
    </row>
    <row r="3" spans="1:9" ht="15.75" x14ac:dyDescent="0.25">
      <c r="A3" s="5">
        <v>44835</v>
      </c>
      <c r="B3" t="s">
        <v>609</v>
      </c>
      <c r="C3" s="71">
        <v>1.82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150</v>
      </c>
      <c r="I3" s="6" t="s">
        <v>14</v>
      </c>
    </row>
    <row r="4" spans="1:9" ht="15.75" x14ac:dyDescent="0.25">
      <c r="A4" s="5">
        <v>44836</v>
      </c>
      <c r="B4" t="s">
        <v>611</v>
      </c>
      <c r="C4" s="71">
        <v>1.68</v>
      </c>
      <c r="D4" s="71" t="s">
        <v>569</v>
      </c>
      <c r="E4" s="76" t="s">
        <v>488</v>
      </c>
      <c r="F4" s="72">
        <f>C4*D$40</f>
        <v>4704</v>
      </c>
      <c r="G4" s="72">
        <f t="shared" si="0"/>
        <v>1904</v>
      </c>
      <c r="H4" s="6" t="s">
        <v>142</v>
      </c>
      <c r="I4" s="6" t="s">
        <v>14</v>
      </c>
    </row>
    <row r="5" spans="1:9" ht="15.75" x14ac:dyDescent="0.25">
      <c r="A5" s="5">
        <v>44836</v>
      </c>
      <c r="B5" t="s">
        <v>613</v>
      </c>
      <c r="C5" s="71">
        <v>1.56</v>
      </c>
      <c r="D5" s="71" t="s">
        <v>569</v>
      </c>
      <c r="E5" s="73" t="s">
        <v>487</v>
      </c>
      <c r="F5" s="72">
        <v>0</v>
      </c>
      <c r="G5" s="72">
        <f t="shared" si="0"/>
        <v>-2800</v>
      </c>
      <c r="H5" s="6" t="s">
        <v>139</v>
      </c>
      <c r="I5" s="6" t="s">
        <v>14</v>
      </c>
    </row>
    <row r="6" spans="1:9" ht="15.75" x14ac:dyDescent="0.25">
      <c r="A6" s="5">
        <v>44842</v>
      </c>
      <c r="B6" t="s">
        <v>282</v>
      </c>
      <c r="C6" s="71">
        <v>1.89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146</v>
      </c>
      <c r="I6" s="6" t="s">
        <v>34</v>
      </c>
    </row>
    <row r="7" spans="1:9" ht="15.75" x14ac:dyDescent="0.25">
      <c r="A7" s="5">
        <v>44843</v>
      </c>
      <c r="B7" t="s">
        <v>626</v>
      </c>
      <c r="C7" s="71">
        <v>1.77</v>
      </c>
      <c r="D7" s="71" t="s">
        <v>569</v>
      </c>
      <c r="E7" s="76" t="s">
        <v>488</v>
      </c>
      <c r="F7" s="72">
        <f>C7*D$40</f>
        <v>4956</v>
      </c>
      <c r="G7" s="72">
        <f t="shared" si="0"/>
        <v>2156</v>
      </c>
      <c r="H7" s="6" t="s">
        <v>142</v>
      </c>
      <c r="I7" s="6" t="s">
        <v>37</v>
      </c>
    </row>
    <row r="8" spans="1:9" ht="15.75" x14ac:dyDescent="0.25">
      <c r="A8" s="5">
        <v>44849</v>
      </c>
      <c r="B8" t="s">
        <v>627</v>
      </c>
      <c r="C8" s="71">
        <v>1.93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165</v>
      </c>
    </row>
    <row r="9" spans="1:9" ht="15.75" x14ac:dyDescent="0.25">
      <c r="A9" s="5">
        <v>44849</v>
      </c>
      <c r="B9" t="s">
        <v>628</v>
      </c>
      <c r="C9" s="71">
        <v>1.79</v>
      </c>
      <c r="D9" s="71" t="s">
        <v>569</v>
      </c>
      <c r="E9" s="76" t="s">
        <v>488</v>
      </c>
      <c r="F9" s="72">
        <f>C9*D$40</f>
        <v>5012</v>
      </c>
      <c r="G9" s="72">
        <f t="shared" si="0"/>
        <v>2212</v>
      </c>
      <c r="H9" s="6" t="s">
        <v>140</v>
      </c>
      <c r="I9" s="6" t="s">
        <v>165</v>
      </c>
    </row>
    <row r="10" spans="1:9" ht="15.75" x14ac:dyDescent="0.25">
      <c r="A10" s="5">
        <v>44849</v>
      </c>
      <c r="B10" t="s">
        <v>632</v>
      </c>
      <c r="C10" s="71">
        <v>1.87</v>
      </c>
      <c r="D10" s="71" t="s">
        <v>569</v>
      </c>
      <c r="E10" s="76" t="s">
        <v>488</v>
      </c>
      <c r="F10" s="72">
        <f>C10*D$40</f>
        <v>5236</v>
      </c>
      <c r="G10" s="72">
        <f t="shared" si="0"/>
        <v>2436</v>
      </c>
      <c r="H10" s="6" t="s">
        <v>142</v>
      </c>
      <c r="I10" s="6" t="s">
        <v>14</v>
      </c>
    </row>
    <row r="11" spans="1:9" ht="15.75" x14ac:dyDescent="0.25">
      <c r="A11" s="5">
        <v>44850</v>
      </c>
      <c r="B11" t="s">
        <v>636</v>
      </c>
      <c r="C11" s="71">
        <v>1.92</v>
      </c>
      <c r="D11" s="71" t="s">
        <v>569</v>
      </c>
      <c r="E11" s="73" t="s">
        <v>488</v>
      </c>
      <c r="F11" s="72">
        <v>0</v>
      </c>
      <c r="G11" s="72">
        <f t="shared" si="0"/>
        <v>-2800</v>
      </c>
      <c r="H11" s="6" t="s">
        <v>145</v>
      </c>
      <c r="I11" s="6" t="s">
        <v>14</v>
      </c>
    </row>
    <row r="12" spans="1:9" ht="15.75" x14ac:dyDescent="0.25">
      <c r="A12" s="5">
        <v>44852</v>
      </c>
      <c r="B12" t="s">
        <v>637</v>
      </c>
      <c r="C12" s="71">
        <v>1.65</v>
      </c>
      <c r="D12" s="71" t="s">
        <v>569</v>
      </c>
      <c r="E12" s="73" t="s">
        <v>488</v>
      </c>
      <c r="F12" s="72">
        <v>0</v>
      </c>
      <c r="G12" s="72">
        <f t="shared" si="0"/>
        <v>-2800</v>
      </c>
      <c r="H12" s="6" t="s">
        <v>146</v>
      </c>
      <c r="I12" s="6" t="s">
        <v>72</v>
      </c>
    </row>
    <row r="13" spans="1:9" ht="15.75" x14ac:dyDescent="0.25">
      <c r="A13" s="5">
        <v>44853</v>
      </c>
      <c r="B13" t="s">
        <v>642</v>
      </c>
      <c r="C13" s="71">
        <v>1.89</v>
      </c>
      <c r="D13" s="71" t="s">
        <v>569</v>
      </c>
      <c r="E13" s="76" t="s">
        <v>488</v>
      </c>
      <c r="F13" s="72">
        <f>C13*D$40</f>
        <v>5292</v>
      </c>
      <c r="G13" s="72">
        <f t="shared" si="0"/>
        <v>2492</v>
      </c>
      <c r="H13" s="6" t="s">
        <v>148</v>
      </c>
      <c r="I13" s="6" t="s">
        <v>94</v>
      </c>
    </row>
    <row r="14" spans="1:9" ht="15.75" x14ac:dyDescent="0.25">
      <c r="A14" s="5">
        <v>44856</v>
      </c>
      <c r="B14" t="s">
        <v>652</v>
      </c>
      <c r="C14" s="71">
        <v>1.79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150</v>
      </c>
      <c r="I14" s="6" t="s">
        <v>94</v>
      </c>
    </row>
    <row r="15" spans="1:9" ht="15.75" x14ac:dyDescent="0.25">
      <c r="A15" s="5">
        <v>44857</v>
      </c>
      <c r="B15" t="s">
        <v>654</v>
      </c>
      <c r="C15" s="71">
        <v>1.82</v>
      </c>
      <c r="D15" s="71" t="s">
        <v>569</v>
      </c>
      <c r="E15" s="76" t="s">
        <v>488</v>
      </c>
      <c r="F15" s="72">
        <f>C15*D$40</f>
        <v>5096</v>
      </c>
      <c r="G15" s="72">
        <f t="shared" si="0"/>
        <v>2296</v>
      </c>
      <c r="H15" s="6" t="s">
        <v>140</v>
      </c>
      <c r="I15" s="6" t="s">
        <v>14</v>
      </c>
    </row>
    <row r="16" spans="1:9" ht="15.75" x14ac:dyDescent="0.25">
      <c r="A16" s="5">
        <v>44857</v>
      </c>
      <c r="B16" t="s">
        <v>656</v>
      </c>
      <c r="C16" s="71">
        <v>1.78</v>
      </c>
      <c r="D16" s="71" t="s">
        <v>569</v>
      </c>
      <c r="E16" s="73" t="s">
        <v>488</v>
      </c>
      <c r="F16" s="72">
        <v>0</v>
      </c>
      <c r="G16" s="72">
        <f t="shared" si="0"/>
        <v>-2800</v>
      </c>
      <c r="H16" s="6" t="s">
        <v>154</v>
      </c>
      <c r="I16" s="6" t="s">
        <v>37</v>
      </c>
    </row>
    <row r="17" spans="1:9" ht="15.75" x14ac:dyDescent="0.25">
      <c r="A17" s="5">
        <v>44857</v>
      </c>
      <c r="B17" t="s">
        <v>657</v>
      </c>
      <c r="C17" s="71">
        <v>1.95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44857</v>
      </c>
      <c r="B18" t="s">
        <v>658</v>
      </c>
      <c r="C18" s="71">
        <v>1.78</v>
      </c>
      <c r="D18" s="71" t="s">
        <v>569</v>
      </c>
      <c r="E18" s="73" t="s">
        <v>488</v>
      </c>
      <c r="F18" s="72">
        <v>0</v>
      </c>
      <c r="G18" s="72">
        <f t="shared" si="0"/>
        <v>-2800</v>
      </c>
      <c r="H18" s="6" t="s">
        <v>481</v>
      </c>
      <c r="I18" s="6" t="s">
        <v>14</v>
      </c>
    </row>
    <row r="19" spans="1:9" ht="15.75" x14ac:dyDescent="0.25">
      <c r="A19" s="5">
        <v>44858</v>
      </c>
      <c r="B19" t="s">
        <v>659</v>
      </c>
      <c r="C19" s="71">
        <v>1.84</v>
      </c>
      <c r="D19" s="71" t="s">
        <v>569</v>
      </c>
      <c r="E19" s="76" t="s">
        <v>488</v>
      </c>
      <c r="F19" s="72">
        <f t="shared" ref="F19:F24" si="1">C19*D$40</f>
        <v>5152</v>
      </c>
      <c r="G19" s="72">
        <f t="shared" si="0"/>
        <v>2352</v>
      </c>
      <c r="H19" s="6" t="s">
        <v>139</v>
      </c>
      <c r="I19" s="6" t="s">
        <v>94</v>
      </c>
    </row>
    <row r="20" spans="1:9" ht="15.75" x14ac:dyDescent="0.25">
      <c r="A20" s="5">
        <v>44859</v>
      </c>
      <c r="B20" t="s">
        <v>660</v>
      </c>
      <c r="C20" s="71">
        <v>1.83</v>
      </c>
      <c r="D20" s="71" t="s">
        <v>569</v>
      </c>
      <c r="E20" s="76" t="s">
        <v>488</v>
      </c>
      <c r="F20" s="72">
        <f t="shared" si="1"/>
        <v>5124</v>
      </c>
      <c r="G20" s="72">
        <f t="shared" si="0"/>
        <v>2324</v>
      </c>
      <c r="H20" s="6" t="s">
        <v>142</v>
      </c>
      <c r="I20" s="6" t="s">
        <v>34</v>
      </c>
    </row>
    <row r="21" spans="1:9" ht="15.75" x14ac:dyDescent="0.25">
      <c r="A21" s="5">
        <v>44859</v>
      </c>
      <c r="B21" t="s">
        <v>661</v>
      </c>
      <c r="C21" s="71">
        <v>1.85</v>
      </c>
      <c r="D21" s="71" t="s">
        <v>569</v>
      </c>
      <c r="E21" s="76" t="s">
        <v>488</v>
      </c>
      <c r="F21" s="72">
        <f t="shared" si="1"/>
        <v>5180</v>
      </c>
      <c r="G21" s="72">
        <f t="shared" si="0"/>
        <v>2380</v>
      </c>
      <c r="H21" s="6" t="s">
        <v>148</v>
      </c>
      <c r="I21" s="6" t="s">
        <v>34</v>
      </c>
    </row>
    <row r="22" spans="1:9" ht="15.75" x14ac:dyDescent="0.25">
      <c r="A22" s="5">
        <v>44863</v>
      </c>
      <c r="B22" t="s">
        <v>666</v>
      </c>
      <c r="C22" s="71">
        <v>1.87</v>
      </c>
      <c r="D22" s="71" t="s">
        <v>569</v>
      </c>
      <c r="E22" s="76" t="s">
        <v>488</v>
      </c>
      <c r="F22" s="72">
        <f t="shared" si="1"/>
        <v>5236</v>
      </c>
      <c r="G22" s="72">
        <f t="shared" si="0"/>
        <v>2436</v>
      </c>
      <c r="H22" s="6" t="s">
        <v>151</v>
      </c>
      <c r="I22" s="6" t="s">
        <v>34</v>
      </c>
    </row>
    <row r="23" spans="1:9" ht="15.75" x14ac:dyDescent="0.25">
      <c r="A23" s="5">
        <v>44863</v>
      </c>
      <c r="B23" t="s">
        <v>667</v>
      </c>
      <c r="C23" s="71">
        <v>1.93</v>
      </c>
      <c r="D23" s="71" t="s">
        <v>569</v>
      </c>
      <c r="E23" s="76" t="s">
        <v>488</v>
      </c>
      <c r="F23" s="72">
        <f t="shared" si="1"/>
        <v>5404</v>
      </c>
      <c r="G23" s="72">
        <f t="shared" si="0"/>
        <v>2604</v>
      </c>
      <c r="H23" s="6" t="s">
        <v>140</v>
      </c>
      <c r="I23" s="6" t="s">
        <v>165</v>
      </c>
    </row>
    <row r="24" spans="1:9" ht="15.75" x14ac:dyDescent="0.25">
      <c r="A24" s="5">
        <v>44863</v>
      </c>
      <c r="B24" t="s">
        <v>672</v>
      </c>
      <c r="C24" s="71">
        <v>1.7</v>
      </c>
      <c r="D24" s="71" t="s">
        <v>569</v>
      </c>
      <c r="E24" s="76" t="s">
        <v>488</v>
      </c>
      <c r="F24" s="72">
        <f t="shared" si="1"/>
        <v>4760</v>
      </c>
      <c r="G24" s="72">
        <f t="shared" si="0"/>
        <v>1960</v>
      </c>
      <c r="H24" s="6" t="s">
        <v>148</v>
      </c>
      <c r="I24" s="6" t="s">
        <v>34</v>
      </c>
    </row>
    <row r="25" spans="1:9" ht="15.75" x14ac:dyDescent="0.25">
      <c r="A25" s="5">
        <v>44863</v>
      </c>
      <c r="B25" t="s">
        <v>673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0"/>
        <v>-2800</v>
      </c>
      <c r="H25" s="6" t="s">
        <v>484</v>
      </c>
      <c r="I25" s="6" t="s">
        <v>34</v>
      </c>
    </row>
    <row r="26" spans="1:9" ht="15.75" x14ac:dyDescent="0.25">
      <c r="A26" s="5">
        <v>44864</v>
      </c>
      <c r="B26" t="s">
        <v>679</v>
      </c>
      <c r="C26" s="71">
        <v>1.96</v>
      </c>
      <c r="D26" s="71" t="s">
        <v>569</v>
      </c>
      <c r="E26" s="76" t="s">
        <v>488</v>
      </c>
      <c r="F26" s="72">
        <f>C26*D$40</f>
        <v>5488</v>
      </c>
      <c r="G26" s="72">
        <f t="shared" si="0"/>
        <v>2688</v>
      </c>
      <c r="H26" s="6" t="s">
        <v>151</v>
      </c>
      <c r="I26" s="6" t="s">
        <v>72</v>
      </c>
    </row>
    <row r="27" spans="1:9" ht="15.75" x14ac:dyDescent="0.25">
      <c r="A27" s="5"/>
      <c r="B27" s="6"/>
      <c r="C27" s="79"/>
      <c r="D27" s="79"/>
      <c r="E27" s="79"/>
      <c r="F27" s="80"/>
      <c r="G27" s="80"/>
      <c r="H27" s="6"/>
    </row>
    <row r="28" spans="1:9" x14ac:dyDescent="0.25">
      <c r="A28" s="5"/>
      <c r="B28" s="6"/>
      <c r="D28" s="6"/>
      <c r="E28" s="69"/>
      <c r="F28" s="19"/>
      <c r="G28" s="19"/>
      <c r="H28" s="19"/>
    </row>
    <row r="29" spans="1:9" ht="15.75" x14ac:dyDescent="0.25">
      <c r="A29" s="6"/>
      <c r="B29" s="6" t="s">
        <v>166</v>
      </c>
      <c r="C29" s="33"/>
      <c r="D29" s="15">
        <f>COUNT(C2:C26)</f>
        <v>25</v>
      </c>
      <c r="E29" s="51"/>
      <c r="F29" s="34"/>
      <c r="G29" s="12"/>
      <c r="H29" s="12"/>
    </row>
    <row r="30" spans="1:9" x14ac:dyDescent="0.25">
      <c r="A30" s="6"/>
      <c r="B30" s="6" t="s">
        <v>167</v>
      </c>
      <c r="C30" s="6"/>
      <c r="D30" s="16">
        <f>COUNTIF(G2:G26,"&lt;0")</f>
        <v>11</v>
      </c>
      <c r="E30" s="52"/>
      <c r="F30" s="36"/>
      <c r="G30" s="37"/>
      <c r="H30" s="37"/>
    </row>
    <row r="31" spans="1:9" x14ac:dyDescent="0.25">
      <c r="A31" s="6"/>
      <c r="B31" s="6" t="s">
        <v>168</v>
      </c>
      <c r="C31" s="6"/>
      <c r="D31" s="17">
        <f>D29-D30</f>
        <v>14</v>
      </c>
      <c r="E31" s="52"/>
      <c r="F31" s="36"/>
      <c r="G31" s="37"/>
      <c r="H31" s="37"/>
    </row>
    <row r="32" spans="1:9" x14ac:dyDescent="0.25">
      <c r="A32" s="6"/>
      <c r="B32" s="6" t="s">
        <v>169</v>
      </c>
      <c r="C32" s="6"/>
      <c r="D32" s="6">
        <f>D31/D29*100</f>
        <v>56.000000000000007</v>
      </c>
      <c r="E32" s="52"/>
      <c r="F32" s="36"/>
      <c r="G32" s="37"/>
      <c r="H32" s="37"/>
    </row>
    <row r="33" spans="1:8" x14ac:dyDescent="0.25">
      <c r="A33" s="6"/>
      <c r="B33" s="6" t="s">
        <v>170</v>
      </c>
      <c r="C33" s="6"/>
      <c r="D33" s="6">
        <f>1/D34*100</f>
        <v>54.86065393899495</v>
      </c>
      <c r="E33" s="52"/>
      <c r="F33" s="36"/>
      <c r="G33" s="37"/>
      <c r="H33" s="37"/>
    </row>
    <row r="34" spans="1:8" x14ac:dyDescent="0.25">
      <c r="A34" s="6"/>
      <c r="B34" s="6" t="s">
        <v>171</v>
      </c>
      <c r="C34" s="6"/>
      <c r="D34" s="6">
        <f>SUM(C2:C26)/D29</f>
        <v>1.8228</v>
      </c>
      <c r="E34" s="52"/>
      <c r="F34" s="36"/>
      <c r="G34" s="37"/>
      <c r="H34" s="37"/>
    </row>
    <row r="35" spans="1:8" x14ac:dyDescent="0.25">
      <c r="A35" s="6"/>
      <c r="B35" s="6" t="s">
        <v>172</v>
      </c>
      <c r="C35" s="6"/>
      <c r="D35" s="17">
        <f>D32-D33</f>
        <v>1.1393460610050568</v>
      </c>
      <c r="E35" s="52"/>
      <c r="F35" s="36"/>
      <c r="G35" s="37"/>
      <c r="H35" s="37"/>
    </row>
    <row r="36" spans="1:8" x14ac:dyDescent="0.25">
      <c r="A36" s="6"/>
      <c r="B36" s="6" t="s">
        <v>173</v>
      </c>
      <c r="C36" s="6"/>
      <c r="D36" s="17">
        <f>D35/1</f>
        <v>1.1393460610050568</v>
      </c>
      <c r="E36" s="52"/>
      <c r="F36" s="36"/>
      <c r="G36" s="37"/>
      <c r="H36" s="37"/>
    </row>
    <row r="37" spans="1:8" ht="18.75" x14ac:dyDescent="0.3">
      <c r="A37" s="6"/>
      <c r="B37" s="38" t="s">
        <v>485</v>
      </c>
      <c r="C37" s="6"/>
      <c r="D37" s="39">
        <v>100000</v>
      </c>
      <c r="E37" s="52"/>
      <c r="F37" s="36"/>
      <c r="G37" s="37"/>
      <c r="H37" s="37"/>
    </row>
    <row r="38" spans="1:8" ht="18.75" x14ac:dyDescent="0.3">
      <c r="A38" s="6"/>
      <c r="B38" s="6" t="s">
        <v>486</v>
      </c>
      <c r="C38" s="6"/>
      <c r="D38" s="18">
        <v>100000</v>
      </c>
      <c r="E38" s="52"/>
      <c r="F38" s="36"/>
      <c r="G38" s="37"/>
      <c r="H38" s="37"/>
    </row>
    <row r="39" spans="1:8" x14ac:dyDescent="0.25">
      <c r="A39" s="6"/>
      <c r="B39" s="6" t="s">
        <v>175</v>
      </c>
      <c r="C39" s="6"/>
      <c r="D39" s="19">
        <f>D38/100</f>
        <v>1000</v>
      </c>
      <c r="E39" s="52"/>
      <c r="F39" s="36"/>
      <c r="G39" s="37"/>
      <c r="H39" s="37"/>
    </row>
    <row r="40" spans="1:8" x14ac:dyDescent="0.25">
      <c r="A40" s="6"/>
      <c r="B40" s="40" t="s">
        <v>764</v>
      </c>
      <c r="C40" s="6"/>
      <c r="D40" s="41">
        <f>D39*2.8</f>
        <v>2800</v>
      </c>
      <c r="E40" s="52"/>
      <c r="F40" s="36"/>
      <c r="G40" s="37"/>
      <c r="H40" s="37"/>
    </row>
    <row r="41" spans="1:8" x14ac:dyDescent="0.25">
      <c r="A41" s="6"/>
      <c r="B41" s="6" t="s">
        <v>176</v>
      </c>
      <c r="C41" s="6"/>
      <c r="D41" s="13">
        <f>SUM(G2:G26)</f>
        <v>1624</v>
      </c>
      <c r="E41" s="52"/>
      <c r="F41" s="36"/>
      <c r="G41" s="37"/>
      <c r="H41" s="37"/>
    </row>
    <row r="42" spans="1:8" x14ac:dyDescent="0.25">
      <c r="A42" s="6"/>
      <c r="B42" s="42" t="s">
        <v>177</v>
      </c>
      <c r="C42" s="6"/>
      <c r="D42" s="12">
        <f>D41/D37*100</f>
        <v>1.6240000000000001</v>
      </c>
      <c r="E42" s="52"/>
      <c r="F42" s="36"/>
      <c r="G42" s="37"/>
      <c r="H42" s="37"/>
    </row>
  </sheetData>
  <conditionalFormatting sqref="E30:E42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28:H28 G2:G27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8" zoomScale="80" zoomScaleNormal="80" workbookViewId="0">
      <selection activeCell="A40" sqref="A40"/>
    </sheetView>
  </sheetViews>
  <sheetFormatPr defaultRowHeight="15" x14ac:dyDescent="0.25"/>
  <cols>
    <col min="1" max="1" width="11.5703125" bestFit="1" customWidth="1"/>
    <col min="2" max="2" width="35.5703125" style="6" bestFit="1" customWidth="1"/>
    <col min="3" max="16" width="9.140625" style="6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769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44866</v>
      </c>
      <c r="B2" s="6" t="s">
        <v>686</v>
      </c>
      <c r="C2" s="6">
        <v>3.07</v>
      </c>
      <c r="D2" s="6">
        <v>3.18</v>
      </c>
      <c r="E2" s="6">
        <v>2.59</v>
      </c>
      <c r="F2" s="6">
        <v>3.03</v>
      </c>
      <c r="G2" s="6">
        <v>2.29</v>
      </c>
      <c r="H2" s="6">
        <v>1.69</v>
      </c>
      <c r="I2" s="91">
        <v>1.42</v>
      </c>
      <c r="J2" s="91">
        <v>1.53</v>
      </c>
      <c r="K2" s="91">
        <v>1.7</v>
      </c>
      <c r="L2" s="91">
        <v>2.27</v>
      </c>
      <c r="M2" s="6" t="s">
        <v>11</v>
      </c>
      <c r="N2" s="6">
        <v>1.88</v>
      </c>
      <c r="O2" s="6">
        <v>1.87</v>
      </c>
      <c r="P2" s="6" t="s">
        <v>481</v>
      </c>
      <c r="Q2" s="6" t="s">
        <v>46</v>
      </c>
    </row>
    <row r="3" spans="1:17" x14ac:dyDescent="0.25">
      <c r="A3" s="5">
        <v>44866</v>
      </c>
      <c r="B3" s="6" t="s">
        <v>687</v>
      </c>
      <c r="C3" s="6">
        <v>1.66</v>
      </c>
      <c r="D3" s="6">
        <v>4.0999999999999996</v>
      </c>
      <c r="E3" s="6">
        <v>5.4</v>
      </c>
      <c r="F3" s="6">
        <v>4.3499999999999996</v>
      </c>
      <c r="G3" s="6">
        <v>1.75</v>
      </c>
      <c r="H3" s="6">
        <v>2.1800000000000002</v>
      </c>
      <c r="I3" s="91">
        <v>1.24</v>
      </c>
      <c r="J3" s="91">
        <v>1.29</v>
      </c>
      <c r="K3" s="91">
        <v>1.35</v>
      </c>
      <c r="L3" s="91">
        <v>3.4</v>
      </c>
      <c r="M3" s="6" t="s">
        <v>11</v>
      </c>
      <c r="N3" s="6">
        <v>1.72</v>
      </c>
      <c r="O3" s="6">
        <v>2.06</v>
      </c>
      <c r="P3" s="6" t="s">
        <v>148</v>
      </c>
      <c r="Q3" s="6" t="s">
        <v>46</v>
      </c>
    </row>
    <row r="4" spans="1:17" x14ac:dyDescent="0.25">
      <c r="A4" s="5">
        <v>44867</v>
      </c>
      <c r="B4" s="6" t="s">
        <v>688</v>
      </c>
      <c r="C4" s="6">
        <v>2.06</v>
      </c>
      <c r="D4" s="6">
        <v>3.52</v>
      </c>
      <c r="E4" s="6">
        <v>3.86</v>
      </c>
      <c r="F4" s="6">
        <v>3.63</v>
      </c>
      <c r="G4" s="6">
        <v>1.99</v>
      </c>
      <c r="H4" s="6">
        <v>1.92</v>
      </c>
      <c r="I4" s="91">
        <v>1.32</v>
      </c>
      <c r="J4" s="91">
        <v>1.39</v>
      </c>
      <c r="K4" s="91">
        <v>1.49</v>
      </c>
      <c r="L4" s="91">
        <v>2.78</v>
      </c>
      <c r="M4" s="6" t="s">
        <v>11</v>
      </c>
      <c r="N4" s="6">
        <v>1.74</v>
      </c>
      <c r="O4" s="6">
        <v>2.04</v>
      </c>
      <c r="P4" s="6" t="s">
        <v>140</v>
      </c>
      <c r="Q4" s="6" t="s">
        <v>46</v>
      </c>
    </row>
    <row r="5" spans="1:17" x14ac:dyDescent="0.25">
      <c r="A5" s="5">
        <v>44867</v>
      </c>
      <c r="B5" s="6" t="s">
        <v>689</v>
      </c>
      <c r="C5" s="6">
        <v>2.58</v>
      </c>
      <c r="D5" s="6">
        <v>2.99</v>
      </c>
      <c r="E5" s="6">
        <v>3.27</v>
      </c>
      <c r="F5" s="6">
        <v>2.48</v>
      </c>
      <c r="G5" s="6">
        <v>2.73</v>
      </c>
      <c r="H5" s="6">
        <v>1.5</v>
      </c>
      <c r="I5" s="91">
        <v>1.58</v>
      </c>
      <c r="J5" s="91">
        <v>1.75</v>
      </c>
      <c r="K5" s="91">
        <v>2.04</v>
      </c>
      <c r="L5" s="91">
        <v>1.85</v>
      </c>
      <c r="M5" s="6" t="s">
        <v>11</v>
      </c>
      <c r="N5" s="6">
        <v>2.11</v>
      </c>
      <c r="O5" s="6">
        <v>1.68</v>
      </c>
      <c r="P5" s="6" t="s">
        <v>154</v>
      </c>
      <c r="Q5" s="6" t="s">
        <v>37</v>
      </c>
    </row>
    <row r="6" spans="1:17" x14ac:dyDescent="0.25">
      <c r="A6" s="5">
        <v>44871</v>
      </c>
      <c r="B6" s="6" t="s">
        <v>690</v>
      </c>
      <c r="C6" s="6">
        <v>1.18</v>
      </c>
      <c r="D6" s="6">
        <v>8.5</v>
      </c>
      <c r="E6" s="6">
        <v>16</v>
      </c>
      <c r="F6" s="6">
        <v>404</v>
      </c>
      <c r="G6" s="6">
        <v>1.38</v>
      </c>
      <c r="H6" s="6">
        <v>3.16</v>
      </c>
      <c r="I6" s="91">
        <v>404</v>
      </c>
      <c r="J6" s="91">
        <v>404</v>
      </c>
      <c r="K6" s="91">
        <v>404</v>
      </c>
      <c r="L6" s="91">
        <v>404</v>
      </c>
      <c r="M6" s="6" t="s">
        <v>11</v>
      </c>
      <c r="N6" s="6">
        <v>1.94</v>
      </c>
      <c r="O6" s="6">
        <v>1.83</v>
      </c>
      <c r="P6" s="6" t="s">
        <v>145</v>
      </c>
      <c r="Q6" s="12" t="s">
        <v>94</v>
      </c>
    </row>
    <row r="7" spans="1:17" x14ac:dyDescent="0.25">
      <c r="A7" s="5">
        <v>44871</v>
      </c>
      <c r="B7" s="6" t="s">
        <v>691</v>
      </c>
      <c r="C7" s="6">
        <v>3.16</v>
      </c>
      <c r="D7" s="6">
        <v>3.17</v>
      </c>
      <c r="E7" s="6">
        <v>2.4900000000000002</v>
      </c>
      <c r="F7" s="6">
        <v>2.94</v>
      </c>
      <c r="G7" s="6">
        <v>2.29</v>
      </c>
      <c r="H7" s="6">
        <v>1.66</v>
      </c>
      <c r="I7" s="91">
        <v>1.42</v>
      </c>
      <c r="J7" s="91">
        <v>1.53</v>
      </c>
      <c r="K7" s="91">
        <v>1.7</v>
      </c>
      <c r="L7" s="91">
        <v>2.2200000000000002</v>
      </c>
      <c r="M7" s="6" t="s">
        <v>11</v>
      </c>
      <c r="N7" s="6">
        <v>1.86</v>
      </c>
      <c r="O7" s="6">
        <v>1.87</v>
      </c>
      <c r="P7" s="6" t="s">
        <v>139</v>
      </c>
      <c r="Q7" s="12" t="s">
        <v>121</v>
      </c>
    </row>
    <row r="8" spans="1:17" x14ac:dyDescent="0.25">
      <c r="A8" s="5">
        <v>44873</v>
      </c>
      <c r="B8" s="6" t="s">
        <v>111</v>
      </c>
      <c r="C8" s="6">
        <v>3.49</v>
      </c>
      <c r="D8" s="6">
        <v>3.52</v>
      </c>
      <c r="E8" s="6">
        <v>2.19</v>
      </c>
      <c r="F8" s="6">
        <v>3.46</v>
      </c>
      <c r="G8" s="6">
        <v>2.04</v>
      </c>
      <c r="H8" s="6">
        <v>1.87</v>
      </c>
      <c r="I8" s="91">
        <v>1.34</v>
      </c>
      <c r="J8" s="91">
        <v>404</v>
      </c>
      <c r="K8" s="91">
        <v>1.53</v>
      </c>
      <c r="L8" s="91">
        <v>2.65</v>
      </c>
      <c r="M8" s="6" t="s">
        <v>11</v>
      </c>
      <c r="N8" s="6">
        <v>1.78</v>
      </c>
      <c r="O8" s="6">
        <v>1.99</v>
      </c>
      <c r="P8" s="6" t="s">
        <v>144</v>
      </c>
      <c r="Q8" s="12" t="s">
        <v>46</v>
      </c>
    </row>
    <row r="9" spans="1:17" x14ac:dyDescent="0.25">
      <c r="A9" s="5">
        <v>44873</v>
      </c>
      <c r="B9" s="6" t="s">
        <v>692</v>
      </c>
      <c r="C9" s="6">
        <v>1.99</v>
      </c>
      <c r="D9" s="6">
        <v>3.58</v>
      </c>
      <c r="E9" s="6">
        <v>3.95</v>
      </c>
      <c r="F9" s="6">
        <v>3.39</v>
      </c>
      <c r="G9" s="6">
        <v>2.04</v>
      </c>
      <c r="H9" s="6">
        <v>1.84</v>
      </c>
      <c r="I9" s="91">
        <v>1.34</v>
      </c>
      <c r="J9" s="91">
        <v>1.42</v>
      </c>
      <c r="K9" s="91">
        <v>1.53</v>
      </c>
      <c r="L9" s="91">
        <v>2.59</v>
      </c>
      <c r="M9" s="6" t="s">
        <v>11</v>
      </c>
      <c r="N9" s="8">
        <v>1.8</v>
      </c>
      <c r="O9" s="8">
        <v>1.91</v>
      </c>
      <c r="P9" s="6" t="s">
        <v>155</v>
      </c>
      <c r="Q9" s="12" t="s">
        <v>96</v>
      </c>
    </row>
    <row r="10" spans="1:17" x14ac:dyDescent="0.25">
      <c r="A10" s="5">
        <v>44873</v>
      </c>
      <c r="B10" s="6" t="s">
        <v>693</v>
      </c>
      <c r="C10" s="6">
        <v>404</v>
      </c>
      <c r="D10" s="6">
        <v>404</v>
      </c>
      <c r="E10" s="6">
        <v>404</v>
      </c>
      <c r="F10" s="6">
        <v>404</v>
      </c>
      <c r="G10" s="6">
        <v>404</v>
      </c>
      <c r="H10" s="6">
        <v>404</v>
      </c>
      <c r="I10" s="91">
        <v>404</v>
      </c>
      <c r="J10" s="91">
        <v>404</v>
      </c>
      <c r="K10" s="91">
        <v>404</v>
      </c>
      <c r="L10" s="91">
        <v>404</v>
      </c>
      <c r="M10" s="6" t="s">
        <v>11</v>
      </c>
      <c r="N10" s="6">
        <v>404</v>
      </c>
      <c r="O10" s="6">
        <v>404</v>
      </c>
      <c r="P10" s="6">
        <v>404</v>
      </c>
      <c r="Q10" s="12" t="s">
        <v>49</v>
      </c>
    </row>
    <row r="11" spans="1:17" x14ac:dyDescent="0.25">
      <c r="A11" s="5">
        <v>44874</v>
      </c>
      <c r="B11" s="6" t="s">
        <v>694</v>
      </c>
      <c r="C11" s="6">
        <v>1.39</v>
      </c>
      <c r="D11" s="6">
        <v>5.37</v>
      </c>
      <c r="E11" s="6">
        <v>7.93</v>
      </c>
      <c r="F11" s="6">
        <v>4.8499999999999996</v>
      </c>
      <c r="G11" s="6">
        <v>1.64</v>
      </c>
      <c r="H11" s="6">
        <v>2.36</v>
      </c>
      <c r="I11" s="91">
        <v>1.2</v>
      </c>
      <c r="J11" s="91">
        <v>404</v>
      </c>
      <c r="K11" s="91">
        <v>1.4</v>
      </c>
      <c r="L11" s="91">
        <v>3.04</v>
      </c>
      <c r="M11" s="6" t="s">
        <v>11</v>
      </c>
      <c r="N11" s="6">
        <v>1.89</v>
      </c>
      <c r="O11" s="6">
        <v>1.85</v>
      </c>
      <c r="P11" s="6" t="s">
        <v>149</v>
      </c>
      <c r="Q11" s="12" t="s">
        <v>37</v>
      </c>
    </row>
    <row r="12" spans="1:17" x14ac:dyDescent="0.25">
      <c r="A12" s="5">
        <v>44874</v>
      </c>
      <c r="B12" s="6" t="s">
        <v>695</v>
      </c>
      <c r="C12" s="6">
        <v>3.71</v>
      </c>
      <c r="D12" s="6">
        <v>3.72</v>
      </c>
      <c r="E12" s="6">
        <v>2.0699999999999998</v>
      </c>
      <c r="F12" s="6">
        <v>4</v>
      </c>
      <c r="G12" s="6">
        <v>1.85</v>
      </c>
      <c r="H12" s="6">
        <v>2.0699999999999998</v>
      </c>
      <c r="I12" s="91">
        <v>1.28</v>
      </c>
      <c r="J12" s="91">
        <v>1.33</v>
      </c>
      <c r="K12" s="91">
        <v>1.41</v>
      </c>
      <c r="L12" s="91">
        <v>3.12</v>
      </c>
      <c r="M12" s="6" t="s">
        <v>11</v>
      </c>
      <c r="N12" s="6">
        <v>1.65</v>
      </c>
      <c r="O12" s="6">
        <v>2.1800000000000002</v>
      </c>
      <c r="P12" s="6" t="s">
        <v>148</v>
      </c>
      <c r="Q12" s="12" t="s">
        <v>164</v>
      </c>
    </row>
    <row r="13" spans="1:17" x14ac:dyDescent="0.25">
      <c r="A13" s="5">
        <v>44874</v>
      </c>
      <c r="B13" s="6" t="s">
        <v>696</v>
      </c>
      <c r="C13" s="6">
        <v>3.23</v>
      </c>
      <c r="D13" s="6">
        <v>3.29</v>
      </c>
      <c r="E13" s="6">
        <v>2.39</v>
      </c>
      <c r="F13" s="6">
        <v>2.92</v>
      </c>
      <c r="G13" s="6">
        <v>2.25</v>
      </c>
      <c r="H13" s="6">
        <v>1.68</v>
      </c>
      <c r="I13" s="91">
        <v>1.43</v>
      </c>
      <c r="J13" s="91">
        <v>1.53</v>
      </c>
      <c r="K13" s="91">
        <v>1.69</v>
      </c>
      <c r="L13" s="91">
        <v>2.23</v>
      </c>
      <c r="M13" s="6" t="s">
        <v>11</v>
      </c>
      <c r="N13" s="6">
        <v>1.85</v>
      </c>
      <c r="O13" s="6">
        <v>1.89</v>
      </c>
      <c r="P13" s="6" t="s">
        <v>146</v>
      </c>
      <c r="Q13" s="12" t="s">
        <v>34</v>
      </c>
    </row>
    <row r="14" spans="1:17" x14ac:dyDescent="0.25">
      <c r="A14" s="5">
        <v>44874</v>
      </c>
      <c r="B14" s="6" t="s">
        <v>697</v>
      </c>
      <c r="C14" s="6">
        <v>2.83</v>
      </c>
      <c r="D14" s="6">
        <v>4.3600000000000003</v>
      </c>
      <c r="E14" s="6">
        <v>2.2000000000000002</v>
      </c>
      <c r="F14" s="6">
        <v>6.63</v>
      </c>
      <c r="G14" s="6">
        <v>1.39</v>
      </c>
      <c r="H14" s="6">
        <v>3</v>
      </c>
      <c r="I14" s="91">
        <v>1.1100000000000001</v>
      </c>
      <c r="J14" s="91">
        <v>404</v>
      </c>
      <c r="K14" s="91">
        <v>404</v>
      </c>
      <c r="L14" s="91">
        <v>404</v>
      </c>
      <c r="M14" s="6" t="s">
        <v>11</v>
      </c>
      <c r="N14" s="6">
        <v>0</v>
      </c>
      <c r="O14" s="6">
        <v>0</v>
      </c>
      <c r="P14" s="6" t="s">
        <v>156</v>
      </c>
      <c r="Q14" s="12" t="s">
        <v>49</v>
      </c>
    </row>
    <row r="15" spans="1:17" x14ac:dyDescent="0.25">
      <c r="A15" s="5">
        <v>44877</v>
      </c>
      <c r="B15" s="6" t="s">
        <v>698</v>
      </c>
      <c r="C15" s="6">
        <v>2.02</v>
      </c>
      <c r="D15" s="6">
        <v>3.25</v>
      </c>
      <c r="E15" s="6">
        <v>4.4000000000000004</v>
      </c>
      <c r="F15" s="6">
        <v>2.9</v>
      </c>
      <c r="G15" s="6">
        <v>2.36</v>
      </c>
      <c r="H15" s="6">
        <v>1.64</v>
      </c>
      <c r="I15" s="91">
        <v>1.44</v>
      </c>
      <c r="J15" s="91">
        <v>1.56</v>
      </c>
      <c r="K15" s="91">
        <v>1.75</v>
      </c>
      <c r="L15" s="91">
        <v>2.17</v>
      </c>
      <c r="M15" s="6" t="s">
        <v>11</v>
      </c>
      <c r="N15" s="6">
        <v>1.98</v>
      </c>
      <c r="O15" s="6">
        <v>1.77</v>
      </c>
      <c r="P15" s="6" t="s">
        <v>154</v>
      </c>
      <c r="Q15" s="12" t="s">
        <v>165</v>
      </c>
    </row>
    <row r="16" spans="1:17" x14ac:dyDescent="0.25">
      <c r="A16" s="5">
        <v>44877</v>
      </c>
      <c r="B16" s="6" t="s">
        <v>699</v>
      </c>
      <c r="C16" s="6">
        <v>3.72</v>
      </c>
      <c r="D16" s="6">
        <v>3.24</v>
      </c>
      <c r="E16" s="6">
        <v>2.14</v>
      </c>
      <c r="F16" s="6">
        <v>2.91</v>
      </c>
      <c r="G16" s="6">
        <v>2.2400000000000002</v>
      </c>
      <c r="H16" s="6">
        <v>1.66</v>
      </c>
      <c r="I16" s="91">
        <v>1.41</v>
      </c>
      <c r="J16" s="91">
        <v>1.52</v>
      </c>
      <c r="K16" s="91">
        <v>1.68</v>
      </c>
      <c r="L16" s="91">
        <v>2.21</v>
      </c>
      <c r="M16" s="6" t="s">
        <v>11</v>
      </c>
      <c r="N16" s="6">
        <v>0</v>
      </c>
      <c r="O16" s="6">
        <v>0</v>
      </c>
      <c r="P16" s="6" t="s">
        <v>139</v>
      </c>
      <c r="Q16" s="12" t="s">
        <v>49</v>
      </c>
    </row>
    <row r="17" spans="1:17" x14ac:dyDescent="0.25">
      <c r="A17" s="5">
        <v>44877</v>
      </c>
      <c r="B17" s="6" t="s">
        <v>700</v>
      </c>
      <c r="C17" s="6">
        <v>2</v>
      </c>
      <c r="D17" s="6">
        <v>3.47</v>
      </c>
      <c r="E17" s="6">
        <v>4.05</v>
      </c>
      <c r="F17" s="6">
        <v>3.4</v>
      </c>
      <c r="G17" s="6">
        <v>2.04</v>
      </c>
      <c r="H17" s="6">
        <v>1.84</v>
      </c>
      <c r="I17" s="91">
        <v>1.33</v>
      </c>
      <c r="J17" s="91">
        <v>1.42</v>
      </c>
      <c r="K17" s="91">
        <v>1.53</v>
      </c>
      <c r="L17" s="91">
        <v>2.6</v>
      </c>
      <c r="M17" s="6" t="s">
        <v>11</v>
      </c>
      <c r="N17" s="6">
        <v>1.77</v>
      </c>
      <c r="O17" s="6">
        <v>1.98</v>
      </c>
      <c r="P17" s="6" t="s">
        <v>154</v>
      </c>
      <c r="Q17" s="12" t="s">
        <v>34</v>
      </c>
    </row>
    <row r="18" spans="1:17" x14ac:dyDescent="0.25">
      <c r="A18" s="5">
        <v>44877</v>
      </c>
      <c r="B18" s="6" t="s">
        <v>701</v>
      </c>
      <c r="C18" s="6">
        <v>2.16</v>
      </c>
      <c r="D18" s="6">
        <v>3.29</v>
      </c>
      <c r="E18" s="6">
        <v>3.83</v>
      </c>
      <c r="F18" s="6">
        <v>3.32</v>
      </c>
      <c r="G18" s="6">
        <v>2.09</v>
      </c>
      <c r="H18" s="6">
        <v>1.8</v>
      </c>
      <c r="I18" s="91">
        <v>1.36</v>
      </c>
      <c r="J18" s="91">
        <v>1.44</v>
      </c>
      <c r="K18" s="91">
        <v>1.57</v>
      </c>
      <c r="L18" s="91">
        <v>2.5299999999999998</v>
      </c>
      <c r="M18" s="6" t="s">
        <v>11</v>
      </c>
      <c r="N18" s="6">
        <v>1.83</v>
      </c>
      <c r="O18" s="6">
        <v>1.92</v>
      </c>
      <c r="P18" s="6" t="s">
        <v>146</v>
      </c>
      <c r="Q18" s="12" t="s">
        <v>165</v>
      </c>
    </row>
    <row r="19" spans="1:17" x14ac:dyDescent="0.25">
      <c r="A19" s="5">
        <v>44877</v>
      </c>
      <c r="B19" s="6" t="s">
        <v>702</v>
      </c>
      <c r="C19" s="6">
        <v>2.44</v>
      </c>
      <c r="D19" s="6">
        <v>3.49</v>
      </c>
      <c r="E19" s="6">
        <v>2.97</v>
      </c>
      <c r="F19" s="6">
        <v>3.98</v>
      </c>
      <c r="G19" s="6">
        <v>1.85</v>
      </c>
      <c r="H19" s="6">
        <v>2.02</v>
      </c>
      <c r="I19" s="91">
        <v>1.26</v>
      </c>
      <c r="J19" s="91">
        <v>1.42</v>
      </c>
      <c r="K19" s="91">
        <v>1.4</v>
      </c>
      <c r="L19" s="91">
        <v>3.08</v>
      </c>
      <c r="M19" s="6" t="s">
        <v>11</v>
      </c>
      <c r="N19" s="6">
        <v>1.6</v>
      </c>
      <c r="O19" s="6">
        <v>2.23</v>
      </c>
      <c r="P19" s="6" t="s">
        <v>148</v>
      </c>
      <c r="Q19" s="12" t="s">
        <v>121</v>
      </c>
    </row>
    <row r="20" spans="1:17" x14ac:dyDescent="0.25">
      <c r="A20" s="5">
        <v>44877</v>
      </c>
      <c r="B20" s="6" t="s">
        <v>703</v>
      </c>
      <c r="C20" s="6">
        <v>2.63</v>
      </c>
      <c r="D20" s="6">
        <v>3.46</v>
      </c>
      <c r="E20" s="6">
        <v>2.84</v>
      </c>
      <c r="F20" s="6">
        <v>3.82</v>
      </c>
      <c r="G20" s="6">
        <v>1.93</v>
      </c>
      <c r="H20" s="6">
        <v>1.97</v>
      </c>
      <c r="I20" s="91">
        <v>1.29</v>
      </c>
      <c r="J20" s="91">
        <v>1.36</v>
      </c>
      <c r="K20" s="91">
        <v>1.45</v>
      </c>
      <c r="L20" s="91">
        <v>2.93</v>
      </c>
      <c r="M20" s="6" t="s">
        <v>11</v>
      </c>
      <c r="N20" s="6">
        <v>1.66</v>
      </c>
      <c r="O20" s="6">
        <v>2.16</v>
      </c>
      <c r="P20" s="6" t="s">
        <v>151</v>
      </c>
      <c r="Q20" s="12" t="s">
        <v>164</v>
      </c>
    </row>
    <row r="21" spans="1:17" x14ac:dyDescent="0.25">
      <c r="A21" s="5">
        <v>44877</v>
      </c>
      <c r="B21" s="6" t="s">
        <v>704</v>
      </c>
      <c r="C21" s="6">
        <v>2.29</v>
      </c>
      <c r="D21" s="6">
        <v>3.53</v>
      </c>
      <c r="E21" s="6">
        <v>3.24</v>
      </c>
      <c r="F21" s="6">
        <v>3.87</v>
      </c>
      <c r="G21" s="6">
        <v>1.89</v>
      </c>
      <c r="H21" s="6">
        <v>2.02</v>
      </c>
      <c r="I21" s="91">
        <v>1.29</v>
      </c>
      <c r="J21" s="91">
        <v>404</v>
      </c>
      <c r="K21" s="91">
        <v>1.44</v>
      </c>
      <c r="L21" s="91">
        <v>3</v>
      </c>
      <c r="M21" s="6" t="s">
        <v>11</v>
      </c>
      <c r="N21" s="6">
        <v>1.7</v>
      </c>
      <c r="O21" s="6">
        <v>2.09</v>
      </c>
      <c r="P21" s="6" t="s">
        <v>155</v>
      </c>
      <c r="Q21" s="12" t="s">
        <v>46</v>
      </c>
    </row>
    <row r="22" spans="1:17" x14ac:dyDescent="0.25">
      <c r="A22" s="5">
        <v>44877</v>
      </c>
      <c r="B22" s="6" t="s">
        <v>705</v>
      </c>
      <c r="C22" s="6">
        <v>2.25</v>
      </c>
      <c r="D22" s="6">
        <v>3.69</v>
      </c>
      <c r="E22" s="6">
        <v>3.03</v>
      </c>
      <c r="F22" s="6">
        <v>4.3600000000000003</v>
      </c>
      <c r="G22" s="6">
        <v>1.69</v>
      </c>
      <c r="H22" s="6">
        <v>2.19</v>
      </c>
      <c r="I22" s="91">
        <v>1.21</v>
      </c>
      <c r="J22" s="91">
        <v>404</v>
      </c>
      <c r="K22" s="91">
        <v>404</v>
      </c>
      <c r="L22" s="91">
        <v>404</v>
      </c>
      <c r="M22" s="6" t="s">
        <v>11</v>
      </c>
      <c r="N22" s="6">
        <v>0</v>
      </c>
      <c r="O22" s="6">
        <v>0</v>
      </c>
      <c r="P22" s="6" t="s">
        <v>139</v>
      </c>
      <c r="Q22" s="12" t="s">
        <v>49</v>
      </c>
    </row>
    <row r="23" spans="1:17" x14ac:dyDescent="0.25">
      <c r="A23" s="5">
        <v>44877</v>
      </c>
      <c r="B23" s="6" t="s">
        <v>706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1"/>
      <c r="J23" s="91"/>
      <c r="K23" s="91"/>
      <c r="L23" s="91"/>
      <c r="M23" s="6" t="s">
        <v>11</v>
      </c>
      <c r="N23" s="6">
        <v>1.73</v>
      </c>
      <c r="O23" s="6">
        <v>2.0499999999999998</v>
      </c>
      <c r="P23" s="6" t="s">
        <v>139</v>
      </c>
      <c r="Q23" s="12" t="s">
        <v>164</v>
      </c>
    </row>
    <row r="24" spans="1:17" x14ac:dyDescent="0.25">
      <c r="A24" s="5">
        <v>44877</v>
      </c>
      <c r="B24" s="6" t="s">
        <v>707</v>
      </c>
      <c r="C24" s="6">
        <v>2.5099999999999998</v>
      </c>
      <c r="D24" s="6">
        <v>3.62</v>
      </c>
      <c r="E24" s="6">
        <v>2.71</v>
      </c>
      <c r="F24" s="6">
        <v>4.3499999999999996</v>
      </c>
      <c r="G24" s="6">
        <v>1.68</v>
      </c>
      <c r="H24" s="6">
        <v>1.22</v>
      </c>
      <c r="I24" s="91">
        <v>404</v>
      </c>
      <c r="J24" s="91">
        <v>404</v>
      </c>
      <c r="K24" s="91">
        <v>404</v>
      </c>
      <c r="L24" s="91">
        <v>404</v>
      </c>
      <c r="M24" s="6" t="s">
        <v>11</v>
      </c>
      <c r="N24" s="6">
        <v>0</v>
      </c>
      <c r="O24" s="6">
        <v>0</v>
      </c>
      <c r="P24" s="6" t="s">
        <v>139</v>
      </c>
      <c r="Q24" s="12" t="s">
        <v>49</v>
      </c>
    </row>
    <row r="25" spans="1:17" x14ac:dyDescent="0.25">
      <c r="A25" s="5">
        <v>44877</v>
      </c>
      <c r="B25" s="6" t="s">
        <v>708</v>
      </c>
      <c r="C25" s="6">
        <v>4.49</v>
      </c>
      <c r="D25" s="6">
        <v>4.42</v>
      </c>
      <c r="E25" s="6">
        <v>1.67</v>
      </c>
      <c r="F25" s="6">
        <v>5.46</v>
      </c>
      <c r="G25" s="6">
        <v>1.49</v>
      </c>
      <c r="H25" s="6">
        <v>2.62</v>
      </c>
      <c r="I25" s="91">
        <v>1.1499999999999999</v>
      </c>
      <c r="J25" s="91">
        <v>404</v>
      </c>
      <c r="K25" s="91">
        <v>404</v>
      </c>
      <c r="L25" s="91">
        <v>404</v>
      </c>
      <c r="M25" s="6" t="s">
        <v>11</v>
      </c>
      <c r="N25" s="6">
        <v>0</v>
      </c>
      <c r="O25" s="6">
        <v>0</v>
      </c>
      <c r="P25" s="6" t="s">
        <v>810</v>
      </c>
      <c r="Q25" s="12" t="s">
        <v>49</v>
      </c>
    </row>
    <row r="26" spans="1:17" x14ac:dyDescent="0.25">
      <c r="A26" s="5">
        <v>44877</v>
      </c>
      <c r="B26" s="6" t="s">
        <v>709</v>
      </c>
      <c r="C26" s="6">
        <v>1.99</v>
      </c>
      <c r="D26" s="6">
        <v>3.68</v>
      </c>
      <c r="E26" s="6">
        <v>4.03</v>
      </c>
      <c r="F26" s="6">
        <v>3.77</v>
      </c>
      <c r="G26" s="6">
        <v>1.93</v>
      </c>
      <c r="H26" s="6">
        <v>1.98</v>
      </c>
      <c r="I26" s="91">
        <v>1.31</v>
      </c>
      <c r="J26" s="91">
        <v>1.37</v>
      </c>
      <c r="K26" s="91">
        <v>1.46</v>
      </c>
      <c r="L26" s="91">
        <v>2.92</v>
      </c>
      <c r="M26" s="23" t="s">
        <v>193</v>
      </c>
      <c r="N26" s="6">
        <v>1.72</v>
      </c>
      <c r="O26" s="6">
        <v>2.08</v>
      </c>
      <c r="P26" s="6" t="s">
        <v>139</v>
      </c>
      <c r="Q26" s="12" t="s">
        <v>94</v>
      </c>
    </row>
    <row r="27" spans="1:17" x14ac:dyDescent="0.25">
      <c r="A27" s="5">
        <v>44878</v>
      </c>
      <c r="B27" s="6" t="s">
        <v>710</v>
      </c>
      <c r="C27" s="6">
        <v>1.62</v>
      </c>
      <c r="D27" s="6">
        <v>4.21</v>
      </c>
      <c r="E27" s="6">
        <v>4.6399999999999997</v>
      </c>
      <c r="F27" s="6">
        <v>404</v>
      </c>
      <c r="G27" s="6">
        <v>1.81</v>
      </c>
      <c r="H27" s="6">
        <v>2.0099999999999998</v>
      </c>
      <c r="I27" s="91">
        <v>404</v>
      </c>
      <c r="J27" s="91">
        <v>404</v>
      </c>
      <c r="K27" s="91">
        <v>1.39</v>
      </c>
      <c r="L27" s="91">
        <v>2.9</v>
      </c>
      <c r="M27" s="6" t="s">
        <v>11</v>
      </c>
      <c r="N27" s="6">
        <v>1.82</v>
      </c>
      <c r="O27" s="6">
        <v>1.88</v>
      </c>
      <c r="P27" s="6" t="s">
        <v>150</v>
      </c>
      <c r="Q27" s="12" t="s">
        <v>41</v>
      </c>
    </row>
    <row r="28" spans="1:17" x14ac:dyDescent="0.25">
      <c r="A28" s="5">
        <v>44878</v>
      </c>
      <c r="B28" s="6" t="s">
        <v>711</v>
      </c>
      <c r="C28" s="6">
        <v>4.29</v>
      </c>
      <c r="D28" s="6">
        <v>3.9</v>
      </c>
      <c r="E28" s="6">
        <v>1.87</v>
      </c>
      <c r="F28" s="6">
        <v>404</v>
      </c>
      <c r="G28" s="6">
        <v>1.76</v>
      </c>
      <c r="H28" s="6">
        <v>2.16</v>
      </c>
      <c r="I28" s="91">
        <v>404</v>
      </c>
      <c r="J28" s="91">
        <v>1.29</v>
      </c>
      <c r="K28" s="91">
        <v>1.35</v>
      </c>
      <c r="L28" s="91">
        <v>3.4</v>
      </c>
      <c r="M28" s="6" t="s">
        <v>11</v>
      </c>
      <c r="N28" s="6">
        <v>1.64</v>
      </c>
      <c r="O28" s="6">
        <v>2.2000000000000002</v>
      </c>
      <c r="P28" s="6" t="s">
        <v>155</v>
      </c>
      <c r="Q28" s="12" t="s">
        <v>94</v>
      </c>
    </row>
    <row r="29" spans="1:17" x14ac:dyDescent="0.25">
      <c r="A29" s="5">
        <v>44878</v>
      </c>
      <c r="B29" s="6" t="s">
        <v>712</v>
      </c>
      <c r="C29" s="6">
        <v>1.5</v>
      </c>
      <c r="D29" s="6">
        <v>4.7699999999999996</v>
      </c>
      <c r="E29" s="6">
        <v>5.1100000000000003</v>
      </c>
      <c r="F29" s="6">
        <v>404</v>
      </c>
      <c r="G29" s="6">
        <v>1.66</v>
      </c>
      <c r="H29" s="6">
        <v>2.2000000000000002</v>
      </c>
      <c r="I29" s="91">
        <v>404</v>
      </c>
      <c r="J29" s="91">
        <v>404</v>
      </c>
      <c r="K29" s="91">
        <v>1.37</v>
      </c>
      <c r="L29" s="91">
        <v>2.93</v>
      </c>
      <c r="M29" s="6" t="s">
        <v>11</v>
      </c>
      <c r="N29" s="6">
        <v>1.73</v>
      </c>
      <c r="O29" s="6">
        <v>2</v>
      </c>
      <c r="P29" s="6" t="s">
        <v>148</v>
      </c>
      <c r="Q29" s="12" t="s">
        <v>41</v>
      </c>
    </row>
    <row r="30" spans="1:17" x14ac:dyDescent="0.25">
      <c r="A30" s="5">
        <v>44878</v>
      </c>
      <c r="B30" s="6" t="s">
        <v>713</v>
      </c>
      <c r="C30" s="6">
        <v>3.34</v>
      </c>
      <c r="D30" s="6">
        <v>3.35</v>
      </c>
      <c r="E30" s="6">
        <v>2.11</v>
      </c>
      <c r="F30" s="6">
        <v>404</v>
      </c>
      <c r="G30" s="6">
        <v>1.92</v>
      </c>
      <c r="H30" s="6">
        <v>1.9</v>
      </c>
      <c r="I30" s="91">
        <v>404</v>
      </c>
      <c r="J30" s="91">
        <v>404</v>
      </c>
      <c r="K30" s="91">
        <v>1.44</v>
      </c>
      <c r="L30" s="91">
        <v>2.68</v>
      </c>
      <c r="M30" s="6" t="s">
        <v>11</v>
      </c>
      <c r="N30" s="6">
        <v>1.71</v>
      </c>
      <c r="O30" s="6">
        <v>2.02</v>
      </c>
      <c r="P30" s="6" t="s">
        <v>147</v>
      </c>
      <c r="Q30" s="12" t="s">
        <v>41</v>
      </c>
    </row>
    <row r="31" spans="1:17" x14ac:dyDescent="0.25">
      <c r="A31" s="5">
        <v>44879</v>
      </c>
      <c r="B31" s="6" t="s">
        <v>504</v>
      </c>
      <c r="C31" s="6">
        <v>2.15</v>
      </c>
      <c r="D31" s="6">
        <v>3.6</v>
      </c>
      <c r="E31" s="6">
        <v>3.43</v>
      </c>
      <c r="F31" s="6">
        <v>3.99</v>
      </c>
      <c r="G31" s="6">
        <v>1.81</v>
      </c>
      <c r="H31" s="6">
        <v>2.0499999999999998</v>
      </c>
      <c r="I31" s="91">
        <v>1.26</v>
      </c>
      <c r="J31" s="91">
        <v>404</v>
      </c>
      <c r="K31" s="91">
        <v>1.43</v>
      </c>
      <c r="L31" s="91">
        <v>2.93</v>
      </c>
      <c r="M31" s="6" t="s">
        <v>11</v>
      </c>
      <c r="N31" s="6">
        <v>1.65</v>
      </c>
      <c r="O31" s="6">
        <v>2.14</v>
      </c>
      <c r="P31" s="6" t="s">
        <v>146</v>
      </c>
      <c r="Q31" s="12" t="s">
        <v>121</v>
      </c>
    </row>
    <row r="32" spans="1:17" x14ac:dyDescent="0.25">
      <c r="A32" s="5">
        <v>44884</v>
      </c>
      <c r="B32" s="6" t="s">
        <v>714</v>
      </c>
      <c r="C32" s="6">
        <v>3.67</v>
      </c>
      <c r="D32" s="6">
        <v>3.63</v>
      </c>
      <c r="E32" s="6">
        <v>2.06</v>
      </c>
      <c r="F32" s="6">
        <v>3.71</v>
      </c>
      <c r="G32" s="6">
        <v>1.91</v>
      </c>
      <c r="H32" s="6">
        <v>1.96</v>
      </c>
      <c r="I32" s="91">
        <v>1.29</v>
      </c>
      <c r="J32" s="91">
        <v>404</v>
      </c>
      <c r="K32" s="91">
        <v>1.45</v>
      </c>
      <c r="L32" s="91">
        <v>2.88</v>
      </c>
      <c r="M32" s="6" t="s">
        <v>11</v>
      </c>
      <c r="N32" s="6">
        <v>1.7</v>
      </c>
      <c r="O32" s="6">
        <v>2.0699999999999998</v>
      </c>
      <c r="P32" s="6" t="s">
        <v>148</v>
      </c>
      <c r="Q32" s="12" t="s">
        <v>34</v>
      </c>
    </row>
    <row r="33" spans="1:17" x14ac:dyDescent="0.25">
      <c r="A33" s="5">
        <v>44884</v>
      </c>
      <c r="B33" s="6" t="s">
        <v>715</v>
      </c>
      <c r="C33" s="6">
        <v>2.12</v>
      </c>
      <c r="D33" s="6">
        <v>3.76</v>
      </c>
      <c r="E33" s="6">
        <v>3.24</v>
      </c>
      <c r="F33" s="6">
        <v>4.41</v>
      </c>
      <c r="G33" s="6">
        <v>1.69</v>
      </c>
      <c r="H33" s="6">
        <v>2.2000000000000002</v>
      </c>
      <c r="I33" s="91">
        <v>1.21</v>
      </c>
      <c r="J33" s="91">
        <v>404</v>
      </c>
      <c r="K33" s="91">
        <v>1.43</v>
      </c>
      <c r="L33" s="91">
        <v>2.88</v>
      </c>
      <c r="M33" s="6" t="s">
        <v>11</v>
      </c>
      <c r="N33" s="6">
        <v>0</v>
      </c>
      <c r="O33" s="6">
        <v>0</v>
      </c>
      <c r="P33" s="6" t="s">
        <v>151</v>
      </c>
      <c r="Q33" s="12" t="s">
        <v>49</v>
      </c>
    </row>
    <row r="34" spans="1:17" x14ac:dyDescent="0.25">
      <c r="A34" s="5">
        <v>44884</v>
      </c>
      <c r="B34" s="6" t="s">
        <v>716</v>
      </c>
      <c r="C34" s="6">
        <v>3.02</v>
      </c>
      <c r="D34" s="6">
        <v>4.05</v>
      </c>
      <c r="E34" s="6">
        <v>2.14</v>
      </c>
      <c r="F34" s="6">
        <v>5.45</v>
      </c>
      <c r="G34" s="6">
        <v>1.49</v>
      </c>
      <c r="H34" s="6">
        <v>2.62</v>
      </c>
      <c r="I34" s="91">
        <v>1.1499999999999999</v>
      </c>
      <c r="J34" s="91">
        <v>404</v>
      </c>
      <c r="K34" s="91">
        <v>404</v>
      </c>
      <c r="L34" s="91">
        <v>404</v>
      </c>
      <c r="M34" s="6" t="s">
        <v>11</v>
      </c>
      <c r="N34" s="6">
        <v>0</v>
      </c>
      <c r="O34" s="6">
        <v>0</v>
      </c>
      <c r="P34" s="6" t="s">
        <v>153</v>
      </c>
      <c r="Q34" s="12" t="s">
        <v>49</v>
      </c>
    </row>
    <row r="35" spans="1:17" x14ac:dyDescent="0.25">
      <c r="A35" s="5">
        <v>44884</v>
      </c>
      <c r="B35" s="6" t="s">
        <v>717</v>
      </c>
      <c r="C35" s="6">
        <v>4.76</v>
      </c>
      <c r="D35" s="6">
        <v>3.75</v>
      </c>
      <c r="E35" s="6">
        <v>1.79</v>
      </c>
      <c r="F35" s="6">
        <v>3.84</v>
      </c>
      <c r="G35" s="6">
        <v>1.88</v>
      </c>
      <c r="H35" s="6">
        <v>1.99</v>
      </c>
      <c r="I35" s="91">
        <v>1.28</v>
      </c>
      <c r="J35" s="91">
        <v>404</v>
      </c>
      <c r="K35" s="91">
        <v>1.42</v>
      </c>
      <c r="L35" s="91">
        <v>2.98</v>
      </c>
      <c r="M35" s="6" t="s">
        <v>11</v>
      </c>
      <c r="N35" s="6">
        <v>1.72</v>
      </c>
      <c r="O35" s="6">
        <v>2.0499999999999998</v>
      </c>
      <c r="P35" s="6" t="s">
        <v>139</v>
      </c>
      <c r="Q35" s="12" t="s">
        <v>34</v>
      </c>
    </row>
    <row r="36" spans="1:17" x14ac:dyDescent="0.25">
      <c r="A36" s="5">
        <v>44884</v>
      </c>
      <c r="B36" s="6" t="s">
        <v>718</v>
      </c>
      <c r="C36" s="6">
        <v>1.48</v>
      </c>
      <c r="D36" s="6">
        <v>4.75</v>
      </c>
      <c r="E36" s="6">
        <v>6.58</v>
      </c>
      <c r="F36" s="6">
        <v>5.1100000000000003</v>
      </c>
      <c r="G36" s="6">
        <v>1.57</v>
      </c>
      <c r="H36" s="6">
        <v>2.48</v>
      </c>
      <c r="I36" s="91">
        <v>1.18</v>
      </c>
      <c r="J36" s="91">
        <v>404</v>
      </c>
      <c r="K36" s="91">
        <v>404</v>
      </c>
      <c r="L36" s="91">
        <v>404</v>
      </c>
      <c r="M36" s="6" t="s">
        <v>11</v>
      </c>
      <c r="N36" s="6">
        <v>1.71</v>
      </c>
      <c r="O36" s="6">
        <v>2.0699999999999998</v>
      </c>
      <c r="P36" s="6" t="s">
        <v>146</v>
      </c>
      <c r="Q36" s="12" t="s">
        <v>34</v>
      </c>
    </row>
    <row r="37" spans="1:17" x14ac:dyDescent="0.25">
      <c r="A37" s="5">
        <v>44884</v>
      </c>
      <c r="B37" s="6" t="s">
        <v>719</v>
      </c>
      <c r="C37" s="6">
        <v>1.43</v>
      </c>
      <c r="D37" s="6">
        <v>4.66</v>
      </c>
      <c r="E37" s="6">
        <v>7.95</v>
      </c>
      <c r="F37" s="6">
        <v>3.96</v>
      </c>
      <c r="G37" s="6">
        <v>1.85</v>
      </c>
      <c r="H37" s="6">
        <v>2.0299999999999998</v>
      </c>
      <c r="I37" s="91">
        <v>1.27</v>
      </c>
      <c r="J37" s="91">
        <v>404</v>
      </c>
      <c r="K37" s="91">
        <v>1.4</v>
      </c>
      <c r="L37" s="91">
        <v>3.08</v>
      </c>
      <c r="M37" s="6" t="s">
        <v>11</v>
      </c>
      <c r="N37" s="6">
        <v>2.0099999999999998</v>
      </c>
      <c r="O37" s="6">
        <v>1.75</v>
      </c>
      <c r="P37" s="6" t="s">
        <v>148</v>
      </c>
      <c r="Q37" s="12" t="s">
        <v>34</v>
      </c>
    </row>
    <row r="38" spans="1:17" x14ac:dyDescent="0.25">
      <c r="A38" s="5">
        <v>44884</v>
      </c>
      <c r="B38" s="6" t="s">
        <v>720</v>
      </c>
      <c r="C38" s="6">
        <v>1.67</v>
      </c>
      <c r="D38" s="6">
        <v>4.01</v>
      </c>
      <c r="E38" s="6">
        <v>5</v>
      </c>
      <c r="F38" s="6">
        <v>3.76</v>
      </c>
      <c r="G38" s="6">
        <v>1.88</v>
      </c>
      <c r="H38" s="6">
        <v>1.95</v>
      </c>
      <c r="I38" s="91">
        <v>1.27</v>
      </c>
      <c r="J38" s="91">
        <v>404</v>
      </c>
      <c r="K38" s="91">
        <v>1.42</v>
      </c>
      <c r="L38" s="91">
        <v>2.91</v>
      </c>
      <c r="M38" s="6" t="s">
        <v>11</v>
      </c>
      <c r="N38" s="6">
        <v>0</v>
      </c>
      <c r="O38" s="6">
        <v>0</v>
      </c>
      <c r="P38" s="6" t="s">
        <v>146</v>
      </c>
      <c r="Q38" s="12" t="s">
        <v>49</v>
      </c>
    </row>
    <row r="39" spans="1:17" x14ac:dyDescent="0.25">
      <c r="A39" s="5">
        <v>44884</v>
      </c>
      <c r="B39" s="6" t="s">
        <v>721</v>
      </c>
      <c r="C39" s="6">
        <v>1.2</v>
      </c>
      <c r="D39" s="6">
        <v>7.05</v>
      </c>
      <c r="E39" s="6">
        <v>12.89</v>
      </c>
      <c r="F39" s="6">
        <v>5.92</v>
      </c>
      <c r="G39" s="6">
        <v>1.42</v>
      </c>
      <c r="H39" s="6">
        <v>2.79</v>
      </c>
      <c r="I39" s="91">
        <v>1.1299999999999999</v>
      </c>
      <c r="J39" s="91">
        <v>404</v>
      </c>
      <c r="K39" s="91">
        <v>404</v>
      </c>
      <c r="L39" s="91">
        <v>404</v>
      </c>
      <c r="M39" s="6" t="s">
        <v>11</v>
      </c>
      <c r="N39" s="6">
        <v>0</v>
      </c>
      <c r="O39" s="6">
        <v>0</v>
      </c>
      <c r="P39" s="6" t="s">
        <v>151</v>
      </c>
      <c r="Q39" s="12" t="s">
        <v>49</v>
      </c>
    </row>
    <row r="40" spans="1:17" x14ac:dyDescent="0.25">
      <c r="A40" s="5">
        <v>44884</v>
      </c>
      <c r="B40" s="6" t="s">
        <v>722</v>
      </c>
      <c r="C40" s="6">
        <v>1.99</v>
      </c>
      <c r="D40" s="6">
        <v>3.47</v>
      </c>
      <c r="E40" s="6">
        <v>3.93</v>
      </c>
      <c r="F40" s="6">
        <v>3.21</v>
      </c>
      <c r="G40" s="6">
        <v>2.11</v>
      </c>
      <c r="H40" s="6">
        <v>1.74</v>
      </c>
      <c r="I40" s="91">
        <v>1.35</v>
      </c>
      <c r="J40" s="91">
        <v>1.44</v>
      </c>
      <c r="K40" s="91">
        <v>1.57</v>
      </c>
      <c r="L40" s="91">
        <v>2.4300000000000002</v>
      </c>
      <c r="M40" s="6" t="s">
        <v>11</v>
      </c>
      <c r="N40" s="6">
        <v>0</v>
      </c>
      <c r="O40" s="6">
        <v>0</v>
      </c>
      <c r="P40" s="6" t="s">
        <v>155</v>
      </c>
      <c r="Q40" s="12" t="s">
        <v>49</v>
      </c>
    </row>
    <row r="41" spans="1:17" x14ac:dyDescent="0.25">
      <c r="A41" s="5">
        <v>44885</v>
      </c>
      <c r="B41" s="6" t="s">
        <v>723</v>
      </c>
      <c r="C41" s="6">
        <v>2.23</v>
      </c>
      <c r="D41" s="6">
        <v>3.46</v>
      </c>
      <c r="E41" s="6">
        <v>3</v>
      </c>
      <c r="F41" s="6">
        <v>404</v>
      </c>
      <c r="G41" s="6">
        <v>1.7</v>
      </c>
      <c r="H41" s="6">
        <v>2.13</v>
      </c>
      <c r="I41" s="91">
        <v>404</v>
      </c>
      <c r="J41" s="91">
        <v>404</v>
      </c>
      <c r="K41" s="91">
        <v>1.3</v>
      </c>
      <c r="L41" s="91">
        <v>2.92</v>
      </c>
      <c r="M41" s="6" t="s">
        <v>11</v>
      </c>
      <c r="N41" s="6">
        <v>1.57</v>
      </c>
      <c r="O41" s="6">
        <v>2.29</v>
      </c>
      <c r="P41" s="6" t="s">
        <v>155</v>
      </c>
      <c r="Q41" s="12" t="s">
        <v>41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7" workbookViewId="0">
      <selection activeCell="C45" sqref="C45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0.42578125" style="6" bestFit="1" customWidth="1"/>
    <col min="10" max="10" width="12.710937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44866</v>
      </c>
      <c r="B2" t="s">
        <v>686</v>
      </c>
      <c r="C2" s="71">
        <v>1.42</v>
      </c>
      <c r="D2" s="71" t="s">
        <v>569</v>
      </c>
      <c r="E2" s="76" t="s">
        <v>767</v>
      </c>
      <c r="F2" s="72">
        <f>C2*D$51</f>
        <v>1704</v>
      </c>
      <c r="G2" s="72">
        <v>0</v>
      </c>
      <c r="H2" s="6" t="s">
        <v>481</v>
      </c>
      <c r="I2" s="6" t="s">
        <v>46</v>
      </c>
      <c r="J2" s="87">
        <f>D48</f>
        <v>100000</v>
      </c>
    </row>
    <row r="3" spans="1:10" ht="15.75" x14ac:dyDescent="0.25">
      <c r="A3" s="5">
        <v>44866</v>
      </c>
      <c r="B3" t="s">
        <v>687</v>
      </c>
      <c r="C3" s="71">
        <v>1.75</v>
      </c>
      <c r="D3" s="71" t="s">
        <v>569</v>
      </c>
      <c r="E3" s="73" t="s">
        <v>765</v>
      </c>
      <c r="F3" s="72">
        <v>0</v>
      </c>
      <c r="G3" s="72">
        <v>0</v>
      </c>
      <c r="H3" s="6" t="s">
        <v>148</v>
      </c>
      <c r="I3" s="6" t="s">
        <v>46</v>
      </c>
      <c r="J3" s="87">
        <f>J2+G2</f>
        <v>100000</v>
      </c>
    </row>
    <row r="4" spans="1:10" ht="15.75" x14ac:dyDescent="0.25">
      <c r="A4" s="5">
        <v>44867</v>
      </c>
      <c r="B4" t="s">
        <v>688</v>
      </c>
      <c r="C4" s="71">
        <v>1.32</v>
      </c>
      <c r="D4" s="71" t="s">
        <v>569</v>
      </c>
      <c r="E4" s="73" t="s">
        <v>767</v>
      </c>
      <c r="F4" s="72">
        <v>0</v>
      </c>
      <c r="G4" s="72">
        <v>0</v>
      </c>
      <c r="H4" s="6" t="s">
        <v>140</v>
      </c>
      <c r="I4" s="6" t="s">
        <v>46</v>
      </c>
      <c r="J4" s="87">
        <f t="shared" ref="J4:J38" si="0">J3+G3</f>
        <v>100000</v>
      </c>
    </row>
    <row r="5" spans="1:10" ht="15.75" x14ac:dyDescent="0.25">
      <c r="A5" s="5">
        <v>44867</v>
      </c>
      <c r="B5" t="s">
        <v>689</v>
      </c>
      <c r="C5" s="71">
        <v>1.85</v>
      </c>
      <c r="D5" s="71" t="s">
        <v>569</v>
      </c>
      <c r="E5" s="73" t="s">
        <v>766</v>
      </c>
      <c r="F5" s="72">
        <v>0</v>
      </c>
      <c r="G5" s="72">
        <f t="shared" ref="G5:G35" si="1">F5-D$51</f>
        <v>-1200</v>
      </c>
      <c r="H5" s="6" t="s">
        <v>154</v>
      </c>
      <c r="I5" s="6" t="s">
        <v>37</v>
      </c>
      <c r="J5" s="87">
        <f t="shared" si="0"/>
        <v>100000</v>
      </c>
    </row>
    <row r="6" spans="1:10" ht="15.75" x14ac:dyDescent="0.25">
      <c r="A6" s="5">
        <v>44867</v>
      </c>
      <c r="B6" t="s">
        <v>689</v>
      </c>
      <c r="C6" s="71">
        <v>1.68</v>
      </c>
      <c r="D6" s="71" t="s">
        <v>569</v>
      </c>
      <c r="E6" s="73" t="s">
        <v>488</v>
      </c>
      <c r="F6" s="72">
        <v>0</v>
      </c>
      <c r="G6" s="72">
        <f t="shared" si="1"/>
        <v>-1200</v>
      </c>
      <c r="H6" s="6" t="s">
        <v>154</v>
      </c>
      <c r="I6" s="6" t="s">
        <v>37</v>
      </c>
      <c r="J6" s="87">
        <f t="shared" si="0"/>
        <v>98800</v>
      </c>
    </row>
    <row r="7" spans="1:10" ht="15.75" x14ac:dyDescent="0.25">
      <c r="A7" s="5">
        <v>44871</v>
      </c>
      <c r="B7" t="s">
        <v>690</v>
      </c>
      <c r="C7" s="71">
        <v>1.83</v>
      </c>
      <c r="D7" s="71" t="s">
        <v>569</v>
      </c>
      <c r="E7" s="73" t="s">
        <v>488</v>
      </c>
      <c r="F7" s="72">
        <v>0</v>
      </c>
      <c r="G7" s="72">
        <f>F7-D$51</f>
        <v>-1200</v>
      </c>
      <c r="H7" s="6" t="s">
        <v>145</v>
      </c>
      <c r="I7" s="6" t="s">
        <v>94</v>
      </c>
      <c r="J7" s="87">
        <f t="shared" si="0"/>
        <v>97600</v>
      </c>
    </row>
    <row r="8" spans="1:10" ht="15.75" x14ac:dyDescent="0.25">
      <c r="A8" s="5">
        <v>44871</v>
      </c>
      <c r="B8" t="s">
        <v>691</v>
      </c>
      <c r="C8" s="71">
        <v>2.2200000000000002</v>
      </c>
      <c r="D8" s="71" t="s">
        <v>569</v>
      </c>
      <c r="E8" s="83" t="s">
        <v>766</v>
      </c>
      <c r="F8" s="72">
        <v>0</v>
      </c>
      <c r="G8" s="72">
        <v>0</v>
      </c>
      <c r="H8" s="6" t="s">
        <v>139</v>
      </c>
      <c r="I8" s="6" t="s">
        <v>121</v>
      </c>
      <c r="J8" s="87">
        <f t="shared" si="0"/>
        <v>96400</v>
      </c>
    </row>
    <row r="9" spans="1:10" ht="15.75" x14ac:dyDescent="0.25">
      <c r="A9" s="5">
        <v>44873</v>
      </c>
      <c r="B9" t="s">
        <v>111</v>
      </c>
      <c r="C9" s="71">
        <v>1.34</v>
      </c>
      <c r="D9" s="71" t="s">
        <v>569</v>
      </c>
      <c r="E9" s="76" t="s">
        <v>767</v>
      </c>
      <c r="F9" s="72">
        <f t="shared" ref="F9:F38" si="2">C9*D$51</f>
        <v>1608</v>
      </c>
      <c r="G9" s="72">
        <v>0</v>
      </c>
      <c r="H9" s="6" t="s">
        <v>144</v>
      </c>
      <c r="I9" s="12" t="s">
        <v>46</v>
      </c>
      <c r="J9" s="87">
        <f t="shared" si="0"/>
        <v>96400</v>
      </c>
    </row>
    <row r="10" spans="1:10" ht="15.75" x14ac:dyDescent="0.25">
      <c r="A10" s="5">
        <v>44873</v>
      </c>
      <c r="B10" t="s">
        <v>692</v>
      </c>
      <c r="C10" s="71">
        <v>1.34</v>
      </c>
      <c r="D10" s="71" t="s">
        <v>569</v>
      </c>
      <c r="E10" s="76" t="s">
        <v>767</v>
      </c>
      <c r="F10" s="72">
        <f t="shared" si="2"/>
        <v>1608</v>
      </c>
      <c r="G10" s="72">
        <v>0</v>
      </c>
      <c r="H10" s="6" t="s">
        <v>155</v>
      </c>
      <c r="I10" s="12" t="s">
        <v>96</v>
      </c>
      <c r="J10" s="87">
        <f t="shared" si="0"/>
        <v>96400</v>
      </c>
    </row>
    <row r="11" spans="1:10" ht="15.75" x14ac:dyDescent="0.25">
      <c r="A11" s="5">
        <v>44874</v>
      </c>
      <c r="B11" t="s">
        <v>694</v>
      </c>
      <c r="C11" s="71">
        <v>1.64</v>
      </c>
      <c r="D11" s="71" t="s">
        <v>569</v>
      </c>
      <c r="E11" s="76" t="s">
        <v>765</v>
      </c>
      <c r="F11" s="72">
        <f t="shared" si="2"/>
        <v>1967.9999999999998</v>
      </c>
      <c r="G11" s="72">
        <f t="shared" si="1"/>
        <v>767.99999999999977</v>
      </c>
      <c r="H11" s="6" t="s">
        <v>149</v>
      </c>
      <c r="I11" s="12" t="s">
        <v>37</v>
      </c>
      <c r="J11" s="87">
        <f t="shared" si="0"/>
        <v>96400</v>
      </c>
    </row>
    <row r="12" spans="1:10" ht="15.75" x14ac:dyDescent="0.25">
      <c r="A12" s="5">
        <v>44874</v>
      </c>
      <c r="B12" t="s">
        <v>694</v>
      </c>
      <c r="C12" s="71">
        <v>1.85</v>
      </c>
      <c r="D12" s="71" t="s">
        <v>569</v>
      </c>
      <c r="E12" s="76" t="s">
        <v>488</v>
      </c>
      <c r="F12" s="72">
        <f t="shared" si="2"/>
        <v>2220</v>
      </c>
      <c r="G12" s="72">
        <f t="shared" si="1"/>
        <v>1020</v>
      </c>
      <c r="H12" s="6" t="s">
        <v>149</v>
      </c>
      <c r="I12" s="12" t="s">
        <v>37</v>
      </c>
      <c r="J12" s="87">
        <f t="shared" si="0"/>
        <v>97168</v>
      </c>
    </row>
    <row r="13" spans="1:10" ht="15.75" x14ac:dyDescent="0.25">
      <c r="A13" s="5">
        <v>44874</v>
      </c>
      <c r="B13" t="s">
        <v>696</v>
      </c>
      <c r="C13" s="71">
        <v>2.23</v>
      </c>
      <c r="D13" s="71" t="s">
        <v>569</v>
      </c>
      <c r="E13" s="83" t="s">
        <v>766</v>
      </c>
      <c r="F13" s="72">
        <v>0</v>
      </c>
      <c r="G13" s="72">
        <v>0</v>
      </c>
      <c r="H13" s="6" t="s">
        <v>146</v>
      </c>
      <c r="I13" s="12" t="s">
        <v>34</v>
      </c>
      <c r="J13" s="87">
        <f t="shared" si="0"/>
        <v>98188</v>
      </c>
    </row>
    <row r="14" spans="1:10" ht="15.75" x14ac:dyDescent="0.25">
      <c r="A14" s="5">
        <v>44874</v>
      </c>
      <c r="B14" t="s">
        <v>696</v>
      </c>
      <c r="C14" s="71">
        <v>1.89</v>
      </c>
      <c r="D14" s="71" t="s">
        <v>569</v>
      </c>
      <c r="E14" s="73" t="s">
        <v>488</v>
      </c>
      <c r="F14" s="72">
        <v>0</v>
      </c>
      <c r="G14" s="72">
        <f t="shared" si="1"/>
        <v>-1200</v>
      </c>
      <c r="H14" s="6" t="s">
        <v>146</v>
      </c>
      <c r="I14" s="12" t="s">
        <v>34</v>
      </c>
      <c r="J14" s="87">
        <f t="shared" si="0"/>
        <v>98188</v>
      </c>
    </row>
    <row r="15" spans="1:10" ht="15.75" x14ac:dyDescent="0.25">
      <c r="A15" s="5">
        <v>44874</v>
      </c>
      <c r="B15" t="s">
        <v>697</v>
      </c>
      <c r="C15" s="71">
        <v>1.39</v>
      </c>
      <c r="D15" s="71" t="s">
        <v>569</v>
      </c>
      <c r="E15" s="76" t="s">
        <v>765</v>
      </c>
      <c r="F15" s="72">
        <f t="shared" si="2"/>
        <v>1667.9999999999998</v>
      </c>
      <c r="G15" s="72">
        <v>0</v>
      </c>
      <c r="H15" s="6" t="s">
        <v>156</v>
      </c>
      <c r="I15" s="12" t="s">
        <v>49</v>
      </c>
      <c r="J15" s="87">
        <f t="shared" si="0"/>
        <v>96988</v>
      </c>
    </row>
    <row r="16" spans="1:10" ht="15.75" x14ac:dyDescent="0.25">
      <c r="A16" s="5">
        <v>44877</v>
      </c>
      <c r="B16" t="s">
        <v>698</v>
      </c>
      <c r="C16" s="71">
        <v>2.17</v>
      </c>
      <c r="D16" s="71" t="s">
        <v>569</v>
      </c>
      <c r="E16" s="73" t="s">
        <v>766</v>
      </c>
      <c r="F16" s="72">
        <v>0</v>
      </c>
      <c r="G16" s="72">
        <v>0</v>
      </c>
      <c r="H16" s="6" t="s">
        <v>154</v>
      </c>
      <c r="I16" s="12" t="s">
        <v>165</v>
      </c>
      <c r="J16" s="87">
        <f t="shared" si="0"/>
        <v>96988</v>
      </c>
    </row>
    <row r="17" spans="1:10" ht="15.75" x14ac:dyDescent="0.25">
      <c r="A17" s="5">
        <v>44877</v>
      </c>
      <c r="B17" t="s">
        <v>698</v>
      </c>
      <c r="C17" s="71">
        <v>1.77</v>
      </c>
      <c r="D17" s="71" t="s">
        <v>569</v>
      </c>
      <c r="E17" s="73" t="s">
        <v>488</v>
      </c>
      <c r="F17" s="72">
        <v>0</v>
      </c>
      <c r="G17" s="72">
        <f t="shared" si="1"/>
        <v>-1200</v>
      </c>
      <c r="H17" s="6" t="s">
        <v>154</v>
      </c>
      <c r="I17" s="12" t="s">
        <v>165</v>
      </c>
      <c r="J17" s="87">
        <f t="shared" si="0"/>
        <v>96988</v>
      </c>
    </row>
    <row r="18" spans="1:10" ht="15.75" x14ac:dyDescent="0.25">
      <c r="A18" s="5">
        <v>44877</v>
      </c>
      <c r="B18" t="s">
        <v>699</v>
      </c>
      <c r="C18" s="71">
        <v>2.21</v>
      </c>
      <c r="D18" s="71" t="s">
        <v>569</v>
      </c>
      <c r="E18" s="83" t="s">
        <v>766</v>
      </c>
      <c r="F18" s="72">
        <v>0</v>
      </c>
      <c r="G18" s="72">
        <v>0</v>
      </c>
      <c r="H18" s="6" t="s">
        <v>139</v>
      </c>
      <c r="I18" s="12" t="s">
        <v>49</v>
      </c>
      <c r="J18" s="87">
        <f t="shared" si="0"/>
        <v>95788</v>
      </c>
    </row>
    <row r="19" spans="1:10" ht="15.75" x14ac:dyDescent="0.25">
      <c r="A19" s="5">
        <v>44877</v>
      </c>
      <c r="B19" t="s">
        <v>700</v>
      </c>
      <c r="C19" s="71">
        <v>1.33</v>
      </c>
      <c r="D19" s="71" t="s">
        <v>569</v>
      </c>
      <c r="E19" s="76" t="s">
        <v>767</v>
      </c>
      <c r="F19" s="72">
        <f t="shared" si="2"/>
        <v>1596</v>
      </c>
      <c r="G19" s="72">
        <v>0</v>
      </c>
      <c r="H19" s="6" t="s">
        <v>154</v>
      </c>
      <c r="I19" s="12" t="s">
        <v>34</v>
      </c>
      <c r="J19" s="87">
        <f t="shared" si="0"/>
        <v>95788</v>
      </c>
    </row>
    <row r="20" spans="1:10" ht="15.75" x14ac:dyDescent="0.25">
      <c r="A20" s="5">
        <v>44877</v>
      </c>
      <c r="B20" t="s">
        <v>701</v>
      </c>
      <c r="C20" s="71">
        <v>1.36</v>
      </c>
      <c r="D20" s="71" t="s">
        <v>569</v>
      </c>
      <c r="E20" s="76" t="s">
        <v>767</v>
      </c>
      <c r="F20" s="72">
        <f t="shared" si="2"/>
        <v>1632.0000000000002</v>
      </c>
      <c r="G20" s="72">
        <v>0</v>
      </c>
      <c r="H20" s="6" t="s">
        <v>146</v>
      </c>
      <c r="I20" s="12" t="s">
        <v>165</v>
      </c>
      <c r="J20" s="87">
        <f t="shared" si="0"/>
        <v>95788</v>
      </c>
    </row>
    <row r="21" spans="1:10" ht="15.75" x14ac:dyDescent="0.25">
      <c r="A21" s="5">
        <v>44877</v>
      </c>
      <c r="B21" t="s">
        <v>701</v>
      </c>
      <c r="C21" s="71">
        <v>1.92</v>
      </c>
      <c r="D21" s="71" t="s">
        <v>569</v>
      </c>
      <c r="E21" s="73" t="s">
        <v>488</v>
      </c>
      <c r="F21" s="72">
        <v>0</v>
      </c>
      <c r="G21" s="72">
        <f t="shared" si="1"/>
        <v>-1200</v>
      </c>
      <c r="H21" s="6" t="s">
        <v>146</v>
      </c>
      <c r="I21" s="12" t="s">
        <v>165</v>
      </c>
      <c r="J21" s="87">
        <f t="shared" si="0"/>
        <v>95788</v>
      </c>
    </row>
    <row r="22" spans="1:10" ht="15.75" x14ac:dyDescent="0.25">
      <c r="A22" s="5">
        <v>44877</v>
      </c>
      <c r="B22" t="s">
        <v>702</v>
      </c>
      <c r="C22" s="71">
        <v>1.85</v>
      </c>
      <c r="D22" s="71" t="s">
        <v>569</v>
      </c>
      <c r="E22" s="73" t="s">
        <v>765</v>
      </c>
      <c r="F22" s="72">
        <v>0</v>
      </c>
      <c r="G22" s="72">
        <v>0</v>
      </c>
      <c r="H22" s="6" t="s">
        <v>148</v>
      </c>
      <c r="I22" s="12" t="s">
        <v>121</v>
      </c>
      <c r="J22" s="87">
        <f t="shared" si="0"/>
        <v>94588</v>
      </c>
    </row>
    <row r="23" spans="1:10" ht="15.75" x14ac:dyDescent="0.25">
      <c r="A23" s="5">
        <v>44877</v>
      </c>
      <c r="B23" t="s">
        <v>704</v>
      </c>
      <c r="C23" s="71">
        <v>1.89</v>
      </c>
      <c r="D23" s="71" t="s">
        <v>569</v>
      </c>
      <c r="E23" s="76" t="s">
        <v>765</v>
      </c>
      <c r="F23" s="72">
        <f t="shared" si="2"/>
        <v>2268</v>
      </c>
      <c r="G23" s="72">
        <v>0</v>
      </c>
      <c r="H23" s="6" t="s">
        <v>155</v>
      </c>
      <c r="I23" s="12" t="s">
        <v>46</v>
      </c>
      <c r="J23" s="87">
        <f t="shared" si="0"/>
        <v>94588</v>
      </c>
    </row>
    <row r="24" spans="1:10" ht="15.75" x14ac:dyDescent="0.25">
      <c r="A24" s="5">
        <v>44877</v>
      </c>
      <c r="B24" t="s">
        <v>705</v>
      </c>
      <c r="C24" s="71">
        <v>1.69</v>
      </c>
      <c r="D24" s="71" t="s">
        <v>569</v>
      </c>
      <c r="E24" s="73" t="s">
        <v>765</v>
      </c>
      <c r="F24" s="72">
        <v>0</v>
      </c>
      <c r="G24" s="72">
        <v>0</v>
      </c>
      <c r="H24" s="6" t="s">
        <v>139</v>
      </c>
      <c r="I24" s="12" t="s">
        <v>49</v>
      </c>
      <c r="J24" s="87">
        <f t="shared" si="0"/>
        <v>94588</v>
      </c>
    </row>
    <row r="25" spans="1:10" ht="15.75" x14ac:dyDescent="0.25">
      <c r="A25" s="5">
        <v>44877</v>
      </c>
      <c r="B25" t="s">
        <v>707</v>
      </c>
      <c r="C25" s="71">
        <v>1.68</v>
      </c>
      <c r="D25" s="71" t="s">
        <v>569</v>
      </c>
      <c r="E25" s="73" t="s">
        <v>765</v>
      </c>
      <c r="F25" s="72">
        <v>0</v>
      </c>
      <c r="G25" s="72">
        <v>0</v>
      </c>
      <c r="H25" s="6" t="s">
        <v>139</v>
      </c>
      <c r="I25" s="6" t="s">
        <v>49</v>
      </c>
      <c r="J25" s="87">
        <f t="shared" si="0"/>
        <v>94588</v>
      </c>
    </row>
    <row r="26" spans="1:10" ht="15.75" x14ac:dyDescent="0.25">
      <c r="A26" s="5">
        <v>44877</v>
      </c>
      <c r="B26" t="s">
        <v>708</v>
      </c>
      <c r="C26" s="71">
        <v>1.49</v>
      </c>
      <c r="D26" s="71" t="s">
        <v>569</v>
      </c>
      <c r="E26" s="76" t="s">
        <v>765</v>
      </c>
      <c r="F26" s="72">
        <f t="shared" si="2"/>
        <v>1788</v>
      </c>
      <c r="G26" s="72">
        <v>0</v>
      </c>
      <c r="H26" s="6" t="s">
        <v>810</v>
      </c>
      <c r="I26" s="12" t="s">
        <v>49</v>
      </c>
      <c r="J26" s="87">
        <f t="shared" si="0"/>
        <v>94588</v>
      </c>
    </row>
    <row r="27" spans="1:10" ht="15.75" x14ac:dyDescent="0.25">
      <c r="A27" s="5">
        <v>44878</v>
      </c>
      <c r="B27" t="s">
        <v>710</v>
      </c>
      <c r="C27" s="71">
        <v>1.88</v>
      </c>
      <c r="D27" s="71" t="s">
        <v>569</v>
      </c>
      <c r="E27" s="73" t="s">
        <v>488</v>
      </c>
      <c r="F27" s="72">
        <v>0</v>
      </c>
      <c r="G27" s="72">
        <f t="shared" si="1"/>
        <v>-1200</v>
      </c>
      <c r="H27" s="6" t="s">
        <v>150</v>
      </c>
      <c r="I27" s="12" t="s">
        <v>41</v>
      </c>
      <c r="J27" s="87">
        <f t="shared" si="0"/>
        <v>94588</v>
      </c>
    </row>
    <row r="28" spans="1:10" ht="15.75" x14ac:dyDescent="0.25">
      <c r="A28" s="5">
        <v>44879</v>
      </c>
      <c r="B28" t="s">
        <v>504</v>
      </c>
      <c r="C28" s="71">
        <v>1.81</v>
      </c>
      <c r="D28" s="71" t="s">
        <v>569</v>
      </c>
      <c r="E28" s="73" t="s">
        <v>765</v>
      </c>
      <c r="F28" s="72">
        <v>0</v>
      </c>
      <c r="G28" s="72">
        <v>0</v>
      </c>
      <c r="H28" s="6" t="s">
        <v>146</v>
      </c>
      <c r="I28" s="12" t="s">
        <v>121</v>
      </c>
      <c r="J28" s="87">
        <f t="shared" si="0"/>
        <v>93388</v>
      </c>
    </row>
    <row r="29" spans="1:10" ht="15.75" x14ac:dyDescent="0.25">
      <c r="A29" s="5">
        <v>44884</v>
      </c>
      <c r="B29" t="s">
        <v>714</v>
      </c>
      <c r="C29" s="71">
        <v>1.29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148</v>
      </c>
      <c r="I29" s="12" t="s">
        <v>34</v>
      </c>
      <c r="J29" s="87">
        <f t="shared" si="0"/>
        <v>93388</v>
      </c>
    </row>
    <row r="30" spans="1:10" ht="15.75" x14ac:dyDescent="0.25">
      <c r="A30" s="5">
        <v>44884</v>
      </c>
      <c r="B30" t="s">
        <v>715</v>
      </c>
      <c r="C30" s="71">
        <v>1.69</v>
      </c>
      <c r="D30" s="71" t="s">
        <v>569</v>
      </c>
      <c r="E30" s="73" t="s">
        <v>765</v>
      </c>
      <c r="F30" s="72">
        <v>0</v>
      </c>
      <c r="G30" s="72">
        <v>0</v>
      </c>
      <c r="H30" s="6" t="s">
        <v>151</v>
      </c>
      <c r="I30" s="12" t="s">
        <v>49</v>
      </c>
      <c r="J30" s="87">
        <f t="shared" si="0"/>
        <v>93388</v>
      </c>
    </row>
    <row r="31" spans="1:10" ht="15.75" x14ac:dyDescent="0.25">
      <c r="A31" s="5">
        <v>44884</v>
      </c>
      <c r="B31" t="s">
        <v>716</v>
      </c>
      <c r="C31" s="71">
        <v>1.49</v>
      </c>
      <c r="D31" s="71" t="s">
        <v>569</v>
      </c>
      <c r="E31" s="76" t="s">
        <v>765</v>
      </c>
      <c r="F31" s="72">
        <f t="shared" si="2"/>
        <v>1788</v>
      </c>
      <c r="G31" s="72">
        <v>0</v>
      </c>
      <c r="H31" s="6" t="s">
        <v>153</v>
      </c>
      <c r="I31" s="12" t="s">
        <v>49</v>
      </c>
      <c r="J31" s="87">
        <f t="shared" si="0"/>
        <v>93388</v>
      </c>
    </row>
    <row r="32" spans="1:10" ht="15.75" x14ac:dyDescent="0.25">
      <c r="A32" s="5">
        <v>44884</v>
      </c>
      <c r="B32" t="s">
        <v>717</v>
      </c>
      <c r="C32" s="71">
        <v>1.28</v>
      </c>
      <c r="D32" s="71" t="s">
        <v>569</v>
      </c>
      <c r="E32" s="76" t="s">
        <v>767</v>
      </c>
      <c r="F32" s="72">
        <f t="shared" si="2"/>
        <v>1536</v>
      </c>
      <c r="G32" s="72">
        <v>0</v>
      </c>
      <c r="H32" s="6" t="s">
        <v>139</v>
      </c>
      <c r="I32" s="12" t="s">
        <v>34</v>
      </c>
      <c r="J32" s="87">
        <f t="shared" si="0"/>
        <v>93388</v>
      </c>
    </row>
    <row r="33" spans="1:10" ht="15.75" x14ac:dyDescent="0.25">
      <c r="A33" s="5">
        <v>44884</v>
      </c>
      <c r="B33" t="s">
        <v>718</v>
      </c>
      <c r="C33" s="71">
        <v>1.18</v>
      </c>
      <c r="D33" s="71" t="s">
        <v>569</v>
      </c>
      <c r="E33" s="76" t="s">
        <v>767</v>
      </c>
      <c r="F33" s="72">
        <f t="shared" si="2"/>
        <v>1416</v>
      </c>
      <c r="G33" s="72">
        <v>0</v>
      </c>
      <c r="H33" s="6" t="s">
        <v>146</v>
      </c>
      <c r="I33" s="12" t="s">
        <v>34</v>
      </c>
      <c r="J33" s="87">
        <f t="shared" si="0"/>
        <v>93388</v>
      </c>
    </row>
    <row r="34" spans="1:10" ht="15.75" x14ac:dyDescent="0.25">
      <c r="A34" s="5">
        <v>44884</v>
      </c>
      <c r="B34" t="s">
        <v>719</v>
      </c>
      <c r="C34" s="71">
        <v>1.27</v>
      </c>
      <c r="D34" s="71" t="s">
        <v>569</v>
      </c>
      <c r="E34" s="73" t="s">
        <v>767</v>
      </c>
      <c r="F34" s="72">
        <v>0</v>
      </c>
      <c r="G34" s="72"/>
      <c r="H34" s="6" t="s">
        <v>148</v>
      </c>
      <c r="I34" s="12" t="s">
        <v>34</v>
      </c>
      <c r="J34" s="87">
        <f t="shared" si="0"/>
        <v>93388</v>
      </c>
    </row>
    <row r="35" spans="1:10" ht="15.75" x14ac:dyDescent="0.25">
      <c r="A35" s="5">
        <v>44884</v>
      </c>
      <c r="B35" t="s">
        <v>719</v>
      </c>
      <c r="C35" s="71">
        <v>1.75</v>
      </c>
      <c r="D35" s="71" t="s">
        <v>569</v>
      </c>
      <c r="E35" s="76" t="s">
        <v>488</v>
      </c>
      <c r="F35" s="72">
        <f t="shared" si="2"/>
        <v>2100</v>
      </c>
      <c r="G35" s="72">
        <f t="shared" si="1"/>
        <v>900</v>
      </c>
      <c r="H35" s="6" t="s">
        <v>148</v>
      </c>
      <c r="I35" s="12" t="s">
        <v>34</v>
      </c>
      <c r="J35" s="87">
        <f t="shared" si="0"/>
        <v>93388</v>
      </c>
    </row>
    <row r="36" spans="1:10" ht="15.75" x14ac:dyDescent="0.25">
      <c r="A36" s="5">
        <v>44884</v>
      </c>
      <c r="B36" t="s">
        <v>720</v>
      </c>
      <c r="C36" s="71">
        <v>1.88</v>
      </c>
      <c r="D36" s="71" t="s">
        <v>569</v>
      </c>
      <c r="E36" s="73" t="s">
        <v>765</v>
      </c>
      <c r="F36" s="72">
        <v>0</v>
      </c>
      <c r="G36" s="72">
        <v>0</v>
      </c>
      <c r="H36" s="6" t="s">
        <v>146</v>
      </c>
      <c r="I36" s="12" t="s">
        <v>49</v>
      </c>
      <c r="J36" s="87">
        <f t="shared" si="0"/>
        <v>94288</v>
      </c>
    </row>
    <row r="37" spans="1:10" ht="15.75" x14ac:dyDescent="0.25">
      <c r="A37" s="5">
        <v>44884</v>
      </c>
      <c r="B37" t="s">
        <v>721</v>
      </c>
      <c r="C37" s="71">
        <v>1.42</v>
      </c>
      <c r="D37" s="71" t="s">
        <v>569</v>
      </c>
      <c r="E37" s="73" t="s">
        <v>765</v>
      </c>
      <c r="F37" s="72">
        <v>0</v>
      </c>
      <c r="G37" s="72">
        <v>0</v>
      </c>
      <c r="H37" s="6" t="s">
        <v>151</v>
      </c>
      <c r="I37" s="12" t="s">
        <v>49</v>
      </c>
      <c r="J37" s="87">
        <f t="shared" si="0"/>
        <v>94288</v>
      </c>
    </row>
    <row r="38" spans="1:10" ht="15.75" x14ac:dyDescent="0.25">
      <c r="A38" s="5">
        <v>44884</v>
      </c>
      <c r="B38" t="s">
        <v>722</v>
      </c>
      <c r="C38" s="71">
        <v>1.35</v>
      </c>
      <c r="D38" s="71" t="s">
        <v>569</v>
      </c>
      <c r="E38" s="76" t="s">
        <v>767</v>
      </c>
      <c r="F38" s="72">
        <f t="shared" si="2"/>
        <v>1620</v>
      </c>
      <c r="G38" s="72">
        <v>0</v>
      </c>
      <c r="H38" s="6" t="s">
        <v>155</v>
      </c>
      <c r="I38" s="12" t="s">
        <v>49</v>
      </c>
      <c r="J38" s="87">
        <f t="shared" si="0"/>
        <v>94288</v>
      </c>
    </row>
    <row r="39" spans="1:10" x14ac:dyDescent="0.25">
      <c r="A39" s="5"/>
      <c r="B39" s="6"/>
      <c r="D39" s="6"/>
      <c r="E39" s="69"/>
      <c r="F39" s="19"/>
      <c r="G39" s="19"/>
      <c r="H39" s="19"/>
      <c r="J39" s="87">
        <f>J38+G38</f>
        <v>94288</v>
      </c>
    </row>
    <row r="40" spans="1:10" ht="15.75" x14ac:dyDescent="0.25">
      <c r="A40" s="6"/>
      <c r="B40" s="6" t="s">
        <v>166</v>
      </c>
      <c r="C40" s="33"/>
      <c r="D40" s="15">
        <f>COUNT(C2:C38)</f>
        <v>37</v>
      </c>
      <c r="E40" s="51"/>
      <c r="F40" s="34"/>
      <c r="G40" s="12"/>
      <c r="H40" s="12"/>
    </row>
    <row r="41" spans="1:10" x14ac:dyDescent="0.25">
      <c r="A41" s="6"/>
      <c r="B41" s="6" t="s">
        <v>167</v>
      </c>
      <c r="C41" s="6"/>
      <c r="D41" s="16">
        <f>COUNTIF(G2:G38,"&lt;0")</f>
        <v>7</v>
      </c>
      <c r="E41" s="52"/>
      <c r="F41" s="36"/>
      <c r="G41" s="37"/>
      <c r="H41" s="37"/>
    </row>
    <row r="42" spans="1:10" x14ac:dyDescent="0.25">
      <c r="A42" s="6"/>
      <c r="B42" s="6" t="s">
        <v>168</v>
      </c>
      <c r="C42" s="6"/>
      <c r="D42" s="17">
        <f>D40-D41</f>
        <v>30</v>
      </c>
      <c r="E42" s="52"/>
      <c r="F42" s="36"/>
      <c r="G42" s="37"/>
      <c r="H42" s="37"/>
    </row>
    <row r="43" spans="1:10" x14ac:dyDescent="0.25">
      <c r="A43" s="6"/>
      <c r="B43" s="6" t="s">
        <v>169</v>
      </c>
      <c r="C43" s="6"/>
      <c r="D43" s="6">
        <f>D42/D40*100</f>
        <v>81.081081081081081</v>
      </c>
      <c r="E43" s="52"/>
      <c r="F43" s="36"/>
      <c r="G43" s="37"/>
      <c r="H43" s="37"/>
    </row>
    <row r="44" spans="1:10" x14ac:dyDescent="0.25">
      <c r="A44" s="6"/>
      <c r="B44" s="6" t="s">
        <v>170</v>
      </c>
      <c r="C44" s="6"/>
      <c r="D44" s="6">
        <f>1/D45*100</f>
        <v>60.26058631921822</v>
      </c>
      <c r="E44" s="52"/>
      <c r="F44" s="36"/>
      <c r="G44" s="37"/>
      <c r="H44" s="37"/>
    </row>
    <row r="45" spans="1:10" x14ac:dyDescent="0.25">
      <c r="A45" s="6"/>
      <c r="B45" s="6" t="s">
        <v>171</v>
      </c>
      <c r="C45" s="6"/>
      <c r="D45" s="6">
        <f>SUM(C2:C38)/D40</f>
        <v>1.6594594594594601</v>
      </c>
      <c r="E45" s="52"/>
      <c r="F45" s="36"/>
      <c r="G45" s="37"/>
      <c r="H45" s="37"/>
    </row>
    <row r="46" spans="1:10" x14ac:dyDescent="0.25">
      <c r="A46" s="6"/>
      <c r="B46" s="6" t="s">
        <v>172</v>
      </c>
      <c r="C46" s="6"/>
      <c r="D46" s="17">
        <f>D43-D44</f>
        <v>20.820494761862861</v>
      </c>
      <c r="E46" s="52"/>
      <c r="F46" s="36"/>
      <c r="G46" s="37"/>
      <c r="H46" s="37"/>
    </row>
    <row r="47" spans="1:10" x14ac:dyDescent="0.25">
      <c r="A47" s="6"/>
      <c r="B47" s="6" t="s">
        <v>173</v>
      </c>
      <c r="C47" s="6"/>
      <c r="D47" s="17">
        <f>D46/1</f>
        <v>20.820494761862861</v>
      </c>
      <c r="E47" s="52"/>
      <c r="F47" s="36"/>
      <c r="G47" s="37"/>
      <c r="H47" s="37"/>
    </row>
    <row r="48" spans="1:10" ht="18.75" x14ac:dyDescent="0.3">
      <c r="A48" s="6"/>
      <c r="B48" s="38" t="s">
        <v>485</v>
      </c>
      <c r="C48" s="6"/>
      <c r="D48" s="39">
        <v>100000</v>
      </c>
      <c r="E48" s="52"/>
      <c r="F48" s="36"/>
      <c r="G48" s="37"/>
      <c r="H48" s="37"/>
    </row>
    <row r="49" spans="1:8" ht="18.75" x14ac:dyDescent="0.3">
      <c r="A49" s="6"/>
      <c r="B49" s="6" t="s">
        <v>486</v>
      </c>
      <c r="C49" s="6"/>
      <c r="D49" s="18">
        <v>100000</v>
      </c>
      <c r="E49" s="52"/>
      <c r="F49" s="36"/>
      <c r="G49" s="37"/>
      <c r="H49" s="37"/>
    </row>
    <row r="50" spans="1:8" x14ac:dyDescent="0.25">
      <c r="A50" s="6"/>
      <c r="B50" s="6" t="s">
        <v>175</v>
      </c>
      <c r="C50" s="6"/>
      <c r="D50" s="19">
        <f>D49/100</f>
        <v>1000</v>
      </c>
      <c r="E50" s="52"/>
      <c r="F50" s="36"/>
      <c r="G50" s="37"/>
      <c r="H50" s="37"/>
    </row>
    <row r="51" spans="1:8" x14ac:dyDescent="0.25">
      <c r="A51" s="6"/>
      <c r="B51" s="40" t="s">
        <v>764</v>
      </c>
      <c r="C51" s="6"/>
      <c r="D51" s="41">
        <f>D50*1.2</f>
        <v>1200</v>
      </c>
      <c r="E51" s="52"/>
      <c r="F51" s="36"/>
      <c r="G51" s="37"/>
      <c r="H51" s="37"/>
    </row>
    <row r="52" spans="1:8" x14ac:dyDescent="0.25">
      <c r="A52" s="6"/>
      <c r="B52" s="6" t="s">
        <v>176</v>
      </c>
      <c r="C52" s="6"/>
      <c r="D52" s="13">
        <f>SUM(G2:G39)</f>
        <v>-5712</v>
      </c>
      <c r="E52" s="52"/>
      <c r="F52" s="36"/>
      <c r="G52" s="37"/>
      <c r="H52" s="37"/>
    </row>
    <row r="53" spans="1:8" x14ac:dyDescent="0.25">
      <c r="A53" s="6"/>
      <c r="B53" s="42" t="s">
        <v>177</v>
      </c>
      <c r="C53" s="6"/>
      <c r="D53" s="12">
        <f>D52/D48*100</f>
        <v>-5.7119999999999997</v>
      </c>
      <c r="E53" s="52"/>
      <c r="F53" s="36"/>
      <c r="G53" s="37"/>
      <c r="H53" s="37"/>
    </row>
    <row r="54" spans="1:8" x14ac:dyDescent="0.25">
      <c r="E54" s="53"/>
    </row>
  </sheetData>
  <conditionalFormatting sqref="E41:E5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39:H39 G2:G3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81">
        <v>44867</v>
      </c>
      <c r="B2" s="6" t="s">
        <v>689</v>
      </c>
      <c r="C2" s="71">
        <v>1.68</v>
      </c>
      <c r="D2" s="71" t="s">
        <v>569</v>
      </c>
      <c r="E2" s="73" t="s">
        <v>488</v>
      </c>
      <c r="F2" s="72">
        <v>0</v>
      </c>
      <c r="G2" s="72">
        <f t="shared" ref="G2:G9" si="0">F2-D$23</f>
        <v>-2800</v>
      </c>
      <c r="H2" s="6" t="s">
        <v>154</v>
      </c>
      <c r="I2" s="6" t="s">
        <v>37</v>
      </c>
    </row>
    <row r="3" spans="1:9" ht="15.75" x14ac:dyDescent="0.25">
      <c r="A3" s="81">
        <v>44871</v>
      </c>
      <c r="B3" s="6" t="s">
        <v>690</v>
      </c>
      <c r="C3" s="71">
        <v>1.83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145</v>
      </c>
      <c r="I3" s="6" t="s">
        <v>94</v>
      </c>
    </row>
    <row r="4" spans="1:9" ht="15.75" x14ac:dyDescent="0.25">
      <c r="A4" s="81">
        <v>44874</v>
      </c>
      <c r="B4" s="6" t="s">
        <v>694</v>
      </c>
      <c r="C4" s="71">
        <v>1.85</v>
      </c>
      <c r="D4" s="71" t="s">
        <v>569</v>
      </c>
      <c r="E4" s="76" t="s">
        <v>488</v>
      </c>
      <c r="F4" s="72">
        <f>C4*D$23</f>
        <v>5180</v>
      </c>
      <c r="G4" s="72">
        <f t="shared" si="0"/>
        <v>2380</v>
      </c>
      <c r="H4" s="6" t="s">
        <v>149</v>
      </c>
      <c r="I4" s="6" t="s">
        <v>37</v>
      </c>
    </row>
    <row r="5" spans="1:9" ht="15.75" x14ac:dyDescent="0.25">
      <c r="A5" s="81">
        <v>44874</v>
      </c>
      <c r="B5" s="6" t="s">
        <v>696</v>
      </c>
      <c r="C5" s="71">
        <v>1.89</v>
      </c>
      <c r="D5" s="71" t="s">
        <v>569</v>
      </c>
      <c r="E5" s="73" t="s">
        <v>488</v>
      </c>
      <c r="F5" s="72">
        <v>0</v>
      </c>
      <c r="G5" s="72">
        <f t="shared" si="0"/>
        <v>-2800</v>
      </c>
      <c r="H5" s="6" t="s">
        <v>146</v>
      </c>
      <c r="I5" s="6" t="s">
        <v>34</v>
      </c>
    </row>
    <row r="6" spans="1:9" ht="15.75" x14ac:dyDescent="0.25">
      <c r="A6" s="81">
        <v>44877</v>
      </c>
      <c r="B6" s="6" t="s">
        <v>698</v>
      </c>
      <c r="C6" s="71">
        <v>1.77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154</v>
      </c>
      <c r="I6" s="6" t="s">
        <v>165</v>
      </c>
    </row>
    <row r="7" spans="1:9" ht="15.75" x14ac:dyDescent="0.25">
      <c r="A7" s="81">
        <v>44877</v>
      </c>
      <c r="B7" s="6" t="s">
        <v>701</v>
      </c>
      <c r="C7" s="71">
        <v>1.92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146</v>
      </c>
      <c r="I7" s="6" t="s">
        <v>165</v>
      </c>
    </row>
    <row r="8" spans="1:9" ht="15.75" x14ac:dyDescent="0.25">
      <c r="A8" s="81">
        <v>44878</v>
      </c>
      <c r="B8" s="6" t="s">
        <v>710</v>
      </c>
      <c r="C8" s="71">
        <v>1.88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150</v>
      </c>
      <c r="I8" s="6" t="s">
        <v>41</v>
      </c>
    </row>
    <row r="9" spans="1:9" ht="15.75" x14ac:dyDescent="0.25">
      <c r="A9" s="81">
        <v>44884</v>
      </c>
      <c r="B9" s="6" t="s">
        <v>719</v>
      </c>
      <c r="C9" s="71">
        <v>1.75</v>
      </c>
      <c r="D9" s="71" t="s">
        <v>569</v>
      </c>
      <c r="E9" s="76" t="s">
        <v>488</v>
      </c>
      <c r="F9" s="72">
        <f>C9*D$23</f>
        <v>4900</v>
      </c>
      <c r="G9" s="72">
        <f t="shared" si="0"/>
        <v>2100</v>
      </c>
      <c r="H9" s="6" t="s">
        <v>148</v>
      </c>
      <c r="I9" s="6" t="s">
        <v>34</v>
      </c>
    </row>
    <row r="10" spans="1:9" ht="15.75" x14ac:dyDescent="0.25">
      <c r="A10" s="5"/>
      <c r="B10" s="6"/>
      <c r="C10" s="79"/>
      <c r="D10" s="79"/>
      <c r="E10" s="79"/>
      <c r="F10" s="80"/>
      <c r="G10" s="80"/>
      <c r="H10" s="6"/>
      <c r="I10" s="6"/>
    </row>
    <row r="11" spans="1:9" x14ac:dyDescent="0.25">
      <c r="A11" s="5"/>
      <c r="B11" s="6"/>
      <c r="D11" s="6"/>
      <c r="E11" s="69"/>
      <c r="F11" s="19"/>
      <c r="G11" s="19"/>
      <c r="H11" s="19"/>
      <c r="I11" s="6"/>
    </row>
    <row r="12" spans="1:9" ht="15.75" x14ac:dyDescent="0.25">
      <c r="A12" s="6"/>
      <c r="B12" s="6" t="s">
        <v>166</v>
      </c>
      <c r="C12" s="33"/>
      <c r="D12" s="15">
        <f>COUNT(C2:C9)</f>
        <v>8</v>
      </c>
      <c r="E12" s="51"/>
      <c r="F12" s="34"/>
      <c r="G12" s="12"/>
      <c r="H12" s="12"/>
      <c r="I12" s="6"/>
    </row>
    <row r="13" spans="1:9" x14ac:dyDescent="0.25">
      <c r="A13" s="6"/>
      <c r="B13" s="6" t="s">
        <v>167</v>
      </c>
      <c r="C13" s="6"/>
      <c r="D13" s="16">
        <f>COUNTIF(G2:G9,"&lt;0")</f>
        <v>6</v>
      </c>
      <c r="E13" s="52"/>
      <c r="F13" s="36"/>
      <c r="G13" s="37"/>
      <c r="H13" s="37"/>
      <c r="I13" s="6"/>
    </row>
    <row r="14" spans="1:9" x14ac:dyDescent="0.25">
      <c r="A14" s="6"/>
      <c r="B14" s="6" t="s">
        <v>168</v>
      </c>
      <c r="C14" s="6"/>
      <c r="D14" s="17">
        <f>D12-D13</f>
        <v>2</v>
      </c>
      <c r="E14" s="52"/>
      <c r="F14" s="36"/>
      <c r="G14" s="37"/>
      <c r="H14" s="37"/>
      <c r="I14" s="6"/>
    </row>
    <row r="15" spans="1:9" x14ac:dyDescent="0.25">
      <c r="A15" s="6"/>
      <c r="B15" s="6" t="s">
        <v>169</v>
      </c>
      <c r="C15" s="6"/>
      <c r="D15" s="6">
        <f>D14/D12*100</f>
        <v>25</v>
      </c>
      <c r="E15" s="52"/>
      <c r="F15" s="36"/>
      <c r="G15" s="37"/>
      <c r="H15" s="37"/>
      <c r="I15" s="6"/>
    </row>
    <row r="16" spans="1:9" x14ac:dyDescent="0.25">
      <c r="A16" s="6"/>
      <c r="B16" s="6" t="s">
        <v>170</v>
      </c>
      <c r="C16" s="6"/>
      <c r="D16" s="6">
        <f>1/D17*100</f>
        <v>54.90734385724091</v>
      </c>
      <c r="E16" s="52"/>
      <c r="F16" s="36"/>
      <c r="G16" s="37"/>
      <c r="H16" s="37"/>
      <c r="I16" s="6"/>
    </row>
    <row r="17" spans="1:9" x14ac:dyDescent="0.25">
      <c r="A17" s="6"/>
      <c r="B17" s="6" t="s">
        <v>171</v>
      </c>
      <c r="C17" s="6"/>
      <c r="D17" s="6">
        <f>SUM(C2:C9)/D12</f>
        <v>1.82125</v>
      </c>
      <c r="E17" s="52"/>
      <c r="F17" s="36"/>
      <c r="G17" s="37"/>
      <c r="H17" s="37"/>
      <c r="I17" s="6"/>
    </row>
    <row r="18" spans="1:9" x14ac:dyDescent="0.25">
      <c r="A18" s="6"/>
      <c r="B18" s="6" t="s">
        <v>172</v>
      </c>
      <c r="C18" s="6"/>
      <c r="D18" s="17">
        <f>D15-D16</f>
        <v>-29.90734385724091</v>
      </c>
      <c r="E18" s="52"/>
      <c r="F18" s="36"/>
      <c r="G18" s="37"/>
      <c r="H18" s="37"/>
      <c r="I18" s="6"/>
    </row>
    <row r="19" spans="1:9" x14ac:dyDescent="0.25">
      <c r="A19" s="6"/>
      <c r="B19" s="6" t="s">
        <v>173</v>
      </c>
      <c r="C19" s="6"/>
      <c r="D19" s="17">
        <f>D18/1</f>
        <v>-29.90734385724091</v>
      </c>
      <c r="E19" s="52"/>
      <c r="F19" s="36"/>
      <c r="G19" s="37"/>
      <c r="H19" s="37"/>
      <c r="I19" s="6"/>
    </row>
    <row r="20" spans="1:9" ht="18.75" x14ac:dyDescent="0.3">
      <c r="A20" s="6"/>
      <c r="B20" s="38" t="s">
        <v>485</v>
      </c>
      <c r="C20" s="6"/>
      <c r="D20" s="39">
        <v>100000</v>
      </c>
      <c r="E20" s="52"/>
      <c r="F20" s="36"/>
      <c r="G20" s="37"/>
      <c r="H20" s="37"/>
      <c r="I20" s="6"/>
    </row>
    <row r="21" spans="1:9" ht="18.75" x14ac:dyDescent="0.3">
      <c r="A21" s="6"/>
      <c r="B21" s="6" t="s">
        <v>486</v>
      </c>
      <c r="C21" s="6"/>
      <c r="D21" s="18">
        <v>100000</v>
      </c>
      <c r="E21" s="52"/>
      <c r="F21" s="36"/>
      <c r="G21" s="37"/>
      <c r="H21" s="37"/>
      <c r="I21" s="6"/>
    </row>
    <row r="22" spans="1:9" x14ac:dyDescent="0.25">
      <c r="A22" s="6"/>
      <c r="B22" s="6" t="s">
        <v>175</v>
      </c>
      <c r="C22" s="6"/>
      <c r="D22" s="19">
        <f>D21/100</f>
        <v>1000</v>
      </c>
      <c r="E22" s="52"/>
      <c r="F22" s="36"/>
      <c r="G22" s="37"/>
      <c r="H22" s="37"/>
      <c r="I22" s="6"/>
    </row>
    <row r="23" spans="1:9" x14ac:dyDescent="0.25">
      <c r="A23" s="6"/>
      <c r="B23" s="40" t="s">
        <v>764</v>
      </c>
      <c r="C23" s="6"/>
      <c r="D23" s="41">
        <f>D22*2.8</f>
        <v>2800</v>
      </c>
      <c r="E23" s="52"/>
      <c r="F23" s="36"/>
      <c r="G23" s="37"/>
      <c r="H23" s="37"/>
      <c r="I23" s="6"/>
    </row>
    <row r="24" spans="1:9" x14ac:dyDescent="0.25">
      <c r="A24" s="6"/>
      <c r="B24" s="6" t="s">
        <v>176</v>
      </c>
      <c r="C24" s="6"/>
      <c r="D24" s="13">
        <f>SUM(G2:G9)</f>
        <v>-12320</v>
      </c>
      <c r="E24" s="52"/>
      <c r="F24" s="36"/>
      <c r="G24" s="37"/>
      <c r="H24" s="37"/>
      <c r="I24" s="6"/>
    </row>
    <row r="25" spans="1:9" x14ac:dyDescent="0.25">
      <c r="A25" s="6"/>
      <c r="B25" s="42" t="s">
        <v>177</v>
      </c>
      <c r="C25" s="6"/>
      <c r="D25" s="12">
        <f>D24/D20*100</f>
        <v>-12.32</v>
      </c>
      <c r="E25" s="52"/>
      <c r="F25" s="36"/>
      <c r="G25" s="37"/>
      <c r="H25" s="37"/>
      <c r="I25" s="6"/>
    </row>
    <row r="26" spans="1:9" x14ac:dyDescent="0.25">
      <c r="I26" s="6"/>
    </row>
  </sheetData>
  <conditionalFormatting sqref="E13:E25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1:H11 G2:G10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9" workbookViewId="0">
      <selection activeCell="D71" sqref="D71"/>
    </sheetView>
  </sheetViews>
  <sheetFormatPr defaultRowHeight="15" x14ac:dyDescent="0.25"/>
  <cols>
    <col min="1" max="1" width="24.7109375" bestFit="1" customWidth="1"/>
    <col min="3" max="3" width="17.140625" bestFit="1" customWidth="1"/>
    <col min="5" max="5" width="18.42578125" bestFit="1" customWidth="1"/>
    <col min="6" max="6" width="34.28515625" bestFit="1" customWidth="1"/>
    <col min="7" max="7" width="13.7109375" bestFit="1" customWidth="1"/>
    <col min="8" max="8" width="12.7109375" bestFit="1" customWidth="1"/>
  </cols>
  <sheetData>
    <row r="1" spans="1:8" ht="19.5" thickTop="1" thickBot="1" x14ac:dyDescent="0.3">
      <c r="A1" s="6"/>
      <c r="B1" s="6"/>
      <c r="C1" s="15"/>
      <c r="D1" s="12"/>
      <c r="E1" s="56" t="s">
        <v>573</v>
      </c>
      <c r="F1" s="57"/>
      <c r="G1" s="58"/>
      <c r="H1" s="6"/>
    </row>
    <row r="2" spans="1:8" ht="16.5" thickTop="1" thickBot="1" x14ac:dyDescent="0.3">
      <c r="A2" s="6"/>
      <c r="B2" s="6"/>
      <c r="C2" s="16"/>
      <c r="D2" s="12"/>
      <c r="E2" s="59" t="s">
        <v>574</v>
      </c>
      <c r="F2" s="59" t="s">
        <v>10</v>
      </c>
      <c r="G2" s="60" t="s">
        <v>575</v>
      </c>
      <c r="H2" s="61" t="s">
        <v>576</v>
      </c>
    </row>
    <row r="3" spans="1:8" ht="16.5" thickTop="1" thickBot="1" x14ac:dyDescent="0.3">
      <c r="A3" s="6"/>
      <c r="B3" s="6"/>
      <c r="C3" s="17"/>
      <c r="D3" s="12"/>
      <c r="E3" s="62">
        <f>COUNTIF(junhoInvestT!$I$2:$I$32,F3)+COUNTIF(julhoInvestT!$I$2:$I$45,F3)+COUNTIF(agostoInvestT!$I$2:$I$55,F3)+COUNTIF(setembroInvestT!$I$2:$I$80,F3)+COUNTIF(outubroInvestT!$I$2:$I$86,F3)+COUNTIF(novembroInvestT!$I$2:$I$39,F3)</f>
        <v>0</v>
      </c>
      <c r="F3" s="82"/>
      <c r="G3" s="64">
        <f>SUMIFS(junhoInvestT!$G$2:$G$32,junhoInvestT!$I$2:$I$32,F3)+SUMIFS(julhoInvestT!$G$2:$G$45,julhoInvestT!$I$2:$I$45,F3)+SUMIFS(agostoInvestT!$G$2:$G$55,agostoInvestT!$I$2:$I$55,F3)+SUMIFS(setembroInvestT!$G$2:$G$80,setembroInvestT!$I$2:$I$80,F3)+SUMIFS(outubroInvestT!$G$2:$G$86,outubroInvestT!$I$2:$I$86,F3)+SUMIFS(novembroInvestT!$G$2:$G$39,novembroInvestT!$I$2:$I$39,F3)</f>
        <v>0</v>
      </c>
      <c r="H3" s="61">
        <f>G3/C$10*100</f>
        <v>0</v>
      </c>
    </row>
    <row r="4" spans="1:8" ht="16.5" thickTop="1" thickBot="1" x14ac:dyDescent="0.3">
      <c r="A4" s="6"/>
      <c r="B4" s="6"/>
      <c r="C4" s="6"/>
      <c r="D4" s="12"/>
      <c r="E4" s="62">
        <f>COUNTIF(junhoInvestT!$I$2:$I$32,F4)+COUNTIF(julhoInvestT!$I$2:$I$45,F4)+COUNTIF(agostoInvestT!$I$2:$I$55,F4)+COUNTIF(setembroInvestT!$I$2:$I$80,F4)+COUNTIF(outubroInvestT!$I$2:$I$86,F4)+COUNTIF(novembroInvestT!$I$2:$I$39,F4)</f>
        <v>34</v>
      </c>
      <c r="F4" s="6" t="s">
        <v>34</v>
      </c>
      <c r="G4" s="64">
        <f>SUMIFS(junhoInvestT!$G$2:$G$32,junhoInvestT!$I$2:$I$32,F4)+SUMIFS(julhoInvestT!$G$2:$G$45,julhoInvestT!$I$2:$I$45,F4)+SUMIFS(agostoInvestT!$G$2:$G$55,agostoInvestT!$I$2:$I$55,F4)+SUMIFS(setembroInvestT!$G$2:$G$80,setembroInvestT!$I$2:$I$80,F4)+SUMIFS(outubroInvestT!$G$2:$G$86,outubroInvestT!$I$2:$I$86,F4)+SUMIFS(novembroInvestT!$G$2:$G$39,novembroInvestT!$I$2:$I$39,F4)</f>
        <v>13488</v>
      </c>
      <c r="H4" s="61">
        <f t="shared" ref="H4:H32" si="0">G4/C$10*100</f>
        <v>13.488</v>
      </c>
    </row>
    <row r="5" spans="1:8" ht="16.5" thickTop="1" thickBot="1" x14ac:dyDescent="0.3">
      <c r="A5" s="6"/>
      <c r="B5" s="6"/>
      <c r="C5" s="6"/>
      <c r="D5" s="12"/>
      <c r="E5" s="62">
        <f>COUNTIF(junhoInvestT!$I$2:$I$32,F5)+COUNTIF(julhoInvestT!$I$2:$I$45,F5)+COUNTIF(agostoInvestT!$I$2:$I$55,F5)+COUNTIF(setembroInvestT!$I$2:$I$80,F5)+COUNTIF(outubroInvestT!$I$2:$I$86,F5)+COUNTIF(novembroInvestT!$I$2:$I$39,F5)</f>
        <v>0</v>
      </c>
      <c r="F5" s="6" t="s">
        <v>570</v>
      </c>
      <c r="G5" s="64">
        <f>SUMIFS(junhoInvestT!$G$2:$G$32,junhoInvestT!$I$2:$I$32,F5)+SUMIFS(julhoInvestT!$G$2:$G$45,julhoInvestT!$I$2:$I$45,F5)+SUMIFS(agostoInvestT!$G$2:$G$55,agostoInvestT!$I$2:$I$55,F5)+SUMIFS(setembroInvestT!$G$2:$G$80,setembroInvestT!$I$2:$I$80,F5)+SUMIFS(outubroInvestT!$G$2:$G$86,outubroInvestT!$I$2:$I$86,F5)+SUMIFS(novembroInvestT!$G$2:$G$39,novembroInvestT!$I$2:$I$39,F5)</f>
        <v>0</v>
      </c>
      <c r="H5" s="61">
        <f t="shared" si="0"/>
        <v>0</v>
      </c>
    </row>
    <row r="6" spans="1:8" ht="16.5" thickTop="1" thickBot="1" x14ac:dyDescent="0.3">
      <c r="A6" s="6"/>
      <c r="B6" s="6"/>
      <c r="C6" s="6"/>
      <c r="D6" s="12"/>
      <c r="E6" s="62">
        <f>COUNTIF(junhoInvestT!$I$2:$I$32,F6)+COUNTIF(julhoInvestT!$I$2:$I$45,F6)+COUNTIF(agostoInvestT!$I$2:$I$55,F6)+COUNTIF(setembroInvestT!$I$2:$I$80,F6)+COUNTIF(outubroInvestT!$I$2:$I$86,F6)+COUNTIF(novembroInvestT!$I$2:$I$39,F6)</f>
        <v>16</v>
      </c>
      <c r="F6" s="6" t="s">
        <v>46</v>
      </c>
      <c r="G6" s="64">
        <f>SUMIFS(junhoInvestT!$G$2:$G$32,junhoInvestT!$I$2:$I$32,F6)+SUMIFS(julhoInvestT!$G$2:$G$45,julhoInvestT!$I$2:$I$45,F6)+SUMIFS(agostoInvestT!$G$2:$G$55,agostoInvestT!$I$2:$I$55,F6)+SUMIFS(setembroInvestT!$G$2:$G$80,setembroInvestT!$I$2:$I$80,F6)+SUMIFS(outubroInvestT!$G$2:$G$86,outubroInvestT!$I$2:$I$86,F6)+SUMIFS(novembroInvestT!$G$2:$G$39,novembroInvestT!$I$2:$I$39,F6)</f>
        <v>-3538.0000000000005</v>
      </c>
      <c r="H6" s="61">
        <f t="shared" si="0"/>
        <v>-3.5380000000000003</v>
      </c>
    </row>
    <row r="7" spans="1:8" ht="16.5" thickTop="1" thickBot="1" x14ac:dyDescent="0.3">
      <c r="A7" s="6"/>
      <c r="B7" s="6"/>
      <c r="C7" s="17"/>
      <c r="D7" s="12"/>
      <c r="E7" s="62">
        <f>COUNTIF(junhoInvestT!$I$2:$I$32,F7)+COUNTIF(julhoInvestT!$I$2:$I$45,F7)+COUNTIF(agostoInvestT!$I$2:$I$55,F7)+COUNTIF(setembroInvestT!$I$2:$I$80,F7)+COUNTIF(outubroInvestT!$I$2:$I$86,F7)+COUNTIF(novembroInvestT!$I$2:$I$39,F7)</f>
        <v>11</v>
      </c>
      <c r="F7" s="61" t="s">
        <v>94</v>
      </c>
      <c r="G7" s="64">
        <f>SUMIFS(junhoInvestT!$G$2:$G$32,junhoInvestT!$I$2:$I$32,F7)+SUMIFS(julhoInvestT!$G$2:$G$45,julhoInvestT!$I$2:$I$45,F7)+SUMIFS(agostoInvestT!$G$2:$G$55,agostoInvestT!$I$2:$I$55,F7)+SUMIFS(setembroInvestT!$G$2:$G$80,setembroInvestT!$I$2:$I$80,F7)+SUMIFS(outubroInvestT!$G$2:$G$86,outubroInvestT!$I$2:$I$86,F7)+SUMIFS(novembroInvestT!$G$2:$G$39,novembroInvestT!$I$2:$I$39,F7)</f>
        <v>2212</v>
      </c>
      <c r="H7" s="61">
        <f t="shared" si="0"/>
        <v>2.2120000000000002</v>
      </c>
    </row>
    <row r="8" spans="1:8" ht="16.5" thickTop="1" thickBot="1" x14ac:dyDescent="0.3">
      <c r="A8" s="6"/>
      <c r="B8" s="6"/>
      <c r="C8" s="17"/>
      <c r="D8" s="12"/>
      <c r="E8" s="62">
        <f>COUNTIF(junhoInvestT!$I$2:$I$32,F8)+COUNTIF(julhoInvestT!$I$2:$I$45,F8)+COUNTIF(agostoInvestT!$I$2:$I$55,F8)+COUNTIF(setembroInvestT!$I$2:$I$80,F8)+COUNTIF(outubroInvestT!$I$2:$I$86,F8)+COUNTIF(novembroInvestT!$I$2:$I$39,F8)</f>
        <v>36</v>
      </c>
      <c r="F8" s="63" t="s">
        <v>37</v>
      </c>
      <c r="G8" s="64">
        <f>SUMIFS(junhoInvestT!$G$2:$G$32,junhoInvestT!$I$2:$I$32,F8)+SUMIFS(julhoInvestT!$G$2:$G$45,julhoInvestT!$I$2:$I$45,F8)+SUMIFS(agostoInvestT!$G$2:$G$55,agostoInvestT!$I$2:$I$55,F8)+SUMIFS(setembroInvestT!$G$2:$G$80,setembroInvestT!$I$2:$I$80,F8)+SUMIFS(outubroInvestT!$G$2:$G$86,outubroInvestT!$I$2:$I$86,F8)+SUMIFS(novembroInvestT!$G$2:$G$39,novembroInvestT!$I$2:$I$39,F8)</f>
        <v>8221.9999999999982</v>
      </c>
      <c r="H8" s="61">
        <f t="shared" si="0"/>
        <v>8.2219999999999995</v>
      </c>
    </row>
    <row r="9" spans="1:8" ht="16.5" thickTop="1" thickBot="1" x14ac:dyDescent="0.3">
      <c r="A9" s="6"/>
      <c r="B9" s="6"/>
      <c r="C9" s="17"/>
      <c r="D9" s="12"/>
      <c r="E9" s="62">
        <f>COUNTIF(junhoInvestT!$I$2:$I$32,F9)+COUNTIF(julhoInvestT!$I$2:$I$45,F9)+COUNTIF(agostoInvestT!$I$2:$I$55,F9)+COUNTIF(setembroInvestT!$I$2:$I$80,F9)+COUNTIF(outubroInvestT!$I$2:$I$86,F9)+COUNTIF(novembroInvestT!$I$2:$I$39,F9)</f>
        <v>34</v>
      </c>
      <c r="F9" s="65" t="s">
        <v>34</v>
      </c>
      <c r="G9" s="64">
        <f>SUMIFS(junhoInvestT!$G$2:$G$32,junhoInvestT!$I$2:$I$32,F9)+SUMIFS(julhoInvestT!$G$2:$G$45,julhoInvestT!$I$2:$I$45,F9)+SUMIFS(agostoInvestT!$G$2:$G$55,agostoInvestT!$I$2:$I$55,F9)+SUMIFS(setembroInvestT!$G$2:$G$80,setembroInvestT!$I$2:$I$80,F9)+SUMIFS(outubroInvestT!$G$2:$G$86,outubroInvestT!$I$2:$I$86,F9)+SUMIFS(novembroInvestT!$G$2:$G$39,novembroInvestT!$I$2:$I$39,F9)</f>
        <v>13488</v>
      </c>
      <c r="H9" s="61">
        <f t="shared" si="0"/>
        <v>13.488</v>
      </c>
    </row>
    <row r="10" spans="1:8" ht="20.25" thickTop="1" thickBot="1" x14ac:dyDescent="0.35">
      <c r="A10" s="6" t="s">
        <v>174</v>
      </c>
      <c r="B10" s="6"/>
      <c r="C10" s="18">
        <v>100000</v>
      </c>
      <c r="D10" s="12"/>
      <c r="E10" s="62">
        <f>COUNTIF(junhoInvestT!$I$2:$I$32,F10)+COUNTIF(julhoInvestT!$I$2:$I$45,F10)+COUNTIF(agostoInvestT!$I$2:$I$55,F10)+COUNTIF(setembroInvestT!$I$2:$I$80,F10)+COUNTIF(outubroInvestT!$I$2:$I$86,F10)+COUNTIF(novembroInvestT!$I$2:$I$39,F10)</f>
        <v>0</v>
      </c>
      <c r="F10" s="67" t="s">
        <v>31</v>
      </c>
      <c r="G10" s="64">
        <f>SUMIFS(junhoInvestT!$G$2:$G$32,junhoInvestT!$I$2:$I$32,F10)+SUMIFS(julhoInvestT!$G$2:$G$45,julhoInvestT!$I$2:$I$45,F10)+SUMIFS(agostoInvestT!$G$2:$G$55,agostoInvestT!$I$2:$I$55,F10)+SUMIFS(setembroInvestT!$G$2:$G$80,setembroInvestT!$I$2:$I$80,F10)+SUMIFS(outubroInvestT!$G$2:$G$86,outubroInvestT!$I$2:$I$86,F10)+SUMIFS(novembroInvestT!$G$2:$G$39,novembroInvestT!$I$2:$I$39,F10)</f>
        <v>0</v>
      </c>
      <c r="H10" s="61">
        <f t="shared" si="0"/>
        <v>0</v>
      </c>
    </row>
    <row r="11" spans="1:8" ht="16.5" thickTop="1" thickBot="1" x14ac:dyDescent="0.3">
      <c r="A11" s="6" t="s">
        <v>175</v>
      </c>
      <c r="B11" s="6"/>
      <c r="C11" s="19">
        <f>C10/100</f>
        <v>1000</v>
      </c>
      <c r="D11" s="12"/>
      <c r="E11" s="62">
        <f>COUNTIF(junhoInvestT!$I$2:$I$32,F11)+COUNTIF(julhoInvestT!$I$2:$I$45,F11)+COUNTIF(agostoInvestT!$I$2:$I$55,F11)+COUNTIF(setembroInvestT!$I$2:$I$80,F11)+COUNTIF(outubroInvestT!$I$2:$I$86,F11)+COUNTIF(novembroInvestT!$I$2:$I$39,F11)</f>
        <v>11</v>
      </c>
      <c r="F11" s="65" t="s">
        <v>165</v>
      </c>
      <c r="G11" s="64">
        <f>SUMIFS(junhoInvestT!$G$2:$G$32,junhoInvestT!$I$2:$I$32,F11)+SUMIFS(julhoInvestT!$G$2:$G$45,julhoInvestT!$I$2:$I$45,F11)+SUMIFS(agostoInvestT!$G$2:$G$55,agostoInvestT!$I$2:$I$55,F11)+SUMIFS(setembroInvestT!$G$2:$G$80,setembroInvestT!$I$2:$I$80,F11)+SUMIFS(outubroInvestT!$G$2:$G$86,outubroInvestT!$I$2:$I$86,F11)+SUMIFS(novembroInvestT!$G$2:$G$39,novembroInvestT!$I$2:$I$39,F11)</f>
        <v>2948</v>
      </c>
      <c r="H11" s="61">
        <f t="shared" si="0"/>
        <v>2.948</v>
      </c>
    </row>
    <row r="12" spans="1:8" ht="16.5" thickTop="1" thickBot="1" x14ac:dyDescent="0.3">
      <c r="A12" s="6" t="s">
        <v>577</v>
      </c>
      <c r="B12" s="6"/>
      <c r="C12" s="19">
        <f>C11*1.8</f>
        <v>1800</v>
      </c>
      <c r="D12" s="12"/>
      <c r="E12" s="62">
        <f>COUNTIF(junhoInvestT!$I$2:$I$32,F12)+COUNTIF(julhoInvestT!$I$2:$I$45,F12)+COUNTIF(agostoInvestT!$I$2:$I$55,F12)+COUNTIF(setembroInvestT!$I$2:$I$80,F12)+COUNTIF(outubroInvestT!$I$2:$I$86,F12)+COUNTIF(novembroInvestT!$I$2:$I$39,F12)</f>
        <v>8</v>
      </c>
      <c r="F12" s="11" t="s">
        <v>35</v>
      </c>
      <c r="G12" s="64">
        <f>SUMIFS(junhoInvestT!$G$2:$G$32,junhoInvestT!$I$2:$I$32,F12)+SUMIFS(julhoInvestT!$G$2:$G$45,julhoInvestT!$I$2:$I$45,F12)+SUMIFS(agostoInvestT!$G$2:$G$55,agostoInvestT!$I$2:$I$55,F12)+SUMIFS(setembroInvestT!$G$2:$G$80,setembroInvestT!$I$2:$I$80,F12)+SUMIFS(outubroInvestT!$G$2:$G$86,outubroInvestT!$I$2:$I$86,F12)+SUMIFS(novembroInvestT!$G$2:$G$39,novembroInvestT!$I$2:$I$39,F12)</f>
        <v>996</v>
      </c>
      <c r="H12" s="61">
        <f t="shared" si="0"/>
        <v>0.996</v>
      </c>
    </row>
    <row r="13" spans="1:8" ht="16.5" thickTop="1" thickBot="1" x14ac:dyDescent="0.3">
      <c r="A13" s="6" t="s">
        <v>578</v>
      </c>
      <c r="B13" s="6"/>
      <c r="C13" s="20">
        <f>C11*2</f>
        <v>2000</v>
      </c>
      <c r="D13" s="12"/>
      <c r="E13" s="62">
        <f>COUNTIF(junhoInvestT!$I$2:$I$32,F13)+COUNTIF(julhoInvestT!$I$2:$I$45,F13)+COUNTIF(agostoInvestT!$I$2:$I$55,F13)+COUNTIF(setembroInvestT!$I$2:$I$80,F13)+COUNTIF(outubroInvestT!$I$2:$I$86,F13)+COUNTIF(novembroInvestT!$I$2:$I$39,F13)</f>
        <v>1</v>
      </c>
      <c r="F13" s="6" t="s">
        <v>83</v>
      </c>
      <c r="G13" s="64">
        <f>SUMIFS(junhoInvestT!$G$2:$G$32,junhoInvestT!$I$2:$I$32,F13)+SUMIFS(julhoInvestT!$G$2:$G$45,julhoInvestT!$I$2:$I$45,F13)+SUMIFS(agostoInvestT!$G$2:$G$55,agostoInvestT!$I$2:$I$55,F13)+SUMIFS(setembroInvestT!$G$2:$G$80,setembroInvestT!$I$2:$I$80,F13)+SUMIFS(outubroInvestT!$G$2:$G$86,outubroInvestT!$I$2:$I$86,F13)+SUMIFS(novembroInvestT!$G$2:$G$39,novembroInvestT!$I$2:$I$39,F13)</f>
        <v>890</v>
      </c>
      <c r="H13" s="61">
        <f t="shared" si="0"/>
        <v>0.89</v>
      </c>
    </row>
    <row r="14" spans="1:8" ht="16.5" thickTop="1" thickBot="1" x14ac:dyDescent="0.3">
      <c r="A14" s="6"/>
      <c r="B14" s="6"/>
      <c r="C14" s="19"/>
      <c r="D14" s="12"/>
      <c r="E14" s="62">
        <f>COUNTIF(junhoInvestT!$I$2:$I$32,F14)+COUNTIF(julhoInvestT!$I$2:$I$45,F14)+COUNTIF(agostoInvestT!$I$2:$I$55,F14)+COUNTIF(setembroInvestT!$I$2:$I$80,F14)+COUNTIF(outubroInvestT!$I$2:$I$86,F14)+COUNTIF(novembroInvestT!$I$2:$I$39,F14)</f>
        <v>17</v>
      </c>
      <c r="F14" s="6" t="s">
        <v>15</v>
      </c>
      <c r="G14" s="64">
        <f>SUMIFS(junhoInvestT!$G$2:$G$32,junhoInvestT!$I$2:$I$32,F14)+SUMIFS(julhoInvestT!$G$2:$G$45,julhoInvestT!$I$2:$I$45,F14)+SUMIFS(agostoInvestT!$G$2:$G$55,agostoInvestT!$I$2:$I$55,F14)+SUMIFS(setembroInvestT!$G$2:$G$80,setembroInvestT!$I$2:$I$80,F14)+SUMIFS(outubroInvestT!$G$2:$G$86,outubroInvestT!$I$2:$I$86,F14)+SUMIFS(novembroInvestT!$G$2:$G$39,novembroInvestT!$I$2:$I$39,F14)</f>
        <v>632</v>
      </c>
      <c r="H14" s="61">
        <f t="shared" si="0"/>
        <v>0.63200000000000001</v>
      </c>
    </row>
    <row r="15" spans="1:8" ht="16.5" thickTop="1" thickBot="1" x14ac:dyDescent="0.3">
      <c r="A15" s="12"/>
      <c r="B15" s="6"/>
      <c r="C15" s="6"/>
      <c r="D15" s="12"/>
      <c r="E15" s="62">
        <f>COUNTIF(junhoInvestT!$I$2:$I$32,F15)+COUNTIF(julhoInvestT!$I$2:$I$45,F15)+COUNTIF(agostoInvestT!$I$2:$I$55,F15)+COUNTIF(setembroInvestT!$I$2:$I$80,F15)+COUNTIF(outubroInvestT!$I$2:$I$86,F15)+COUNTIF(novembroInvestT!$I$2:$I$39,F15)</f>
        <v>17</v>
      </c>
      <c r="F15" s="6" t="s">
        <v>56</v>
      </c>
      <c r="G15" s="64">
        <f>SUMIFS(junhoInvestT!$G$2:$G$32,junhoInvestT!$I$2:$I$32,F15)+SUMIFS(julhoInvestT!$G$2:$G$45,julhoInvestT!$I$2:$I$45,F15)+SUMIFS(agostoInvestT!$G$2:$G$55,agostoInvestT!$I$2:$I$55,F15)+SUMIFS(setembroInvestT!$G$2:$G$80,setembroInvestT!$I$2:$I$80,F15)+SUMIFS(outubroInvestT!$G$2:$G$86,outubroInvestT!$I$2:$I$86,F15)+SUMIFS(novembroInvestT!$G$2:$G$39,novembroInvestT!$I$2:$I$39,F15)</f>
        <v>6058</v>
      </c>
      <c r="H15" s="61">
        <f t="shared" si="0"/>
        <v>6.0579999999999998</v>
      </c>
    </row>
    <row r="16" spans="1:8" ht="16.5" thickTop="1" thickBot="1" x14ac:dyDescent="0.3">
      <c r="A16" s="6"/>
      <c r="B16" s="6"/>
      <c r="C16" s="19"/>
      <c r="D16" s="12"/>
      <c r="E16" s="62">
        <f>COUNTIF(junhoInvestT!$I$2:$I$32,F16)+COUNTIF(julhoInvestT!$I$2:$I$45,F16)+COUNTIF(agostoInvestT!$I$2:$I$55,F16)+COUNTIF(setembroInvestT!$I$2:$I$80,F16)+COUNTIF(outubroInvestT!$I$2:$I$86,F16)+COUNTIF(novembroInvestT!$I$2:$I$39,F16)</f>
        <v>5</v>
      </c>
      <c r="F16" s="66" t="s">
        <v>72</v>
      </c>
      <c r="G16" s="64">
        <f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f>
        <v>1007.9999999999995</v>
      </c>
      <c r="H16" s="61">
        <f t="shared" si="0"/>
        <v>1.0079999999999996</v>
      </c>
    </row>
    <row r="17" spans="1:8" ht="16.5" thickTop="1" thickBot="1" x14ac:dyDescent="0.3">
      <c r="A17" s="6"/>
      <c r="B17" s="6"/>
      <c r="C17" s="19"/>
      <c r="D17" s="12"/>
      <c r="E17" s="62">
        <f>COUNTIF(junhoInvestT!$I$2:$I$32,F17)+COUNTIF(julhoInvestT!$I$2:$I$45,F17)+COUNTIF(agostoInvestT!$I$2:$I$55,F17)+COUNTIF(setembroInvestT!$I$2:$I$80,F17)+COUNTIF(outubroInvestT!$I$2:$I$86,F17)+COUNTIF(novembroInvestT!$I$2:$I$39,F17)</f>
        <v>5</v>
      </c>
      <c r="F17" s="6" t="s">
        <v>536</v>
      </c>
      <c r="G17" s="64">
        <f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f>
        <v>112</v>
      </c>
      <c r="H17" s="61">
        <f t="shared" si="0"/>
        <v>0.11199999999999999</v>
      </c>
    </row>
    <row r="18" spans="1:8" ht="16.5" thickTop="1" thickBot="1" x14ac:dyDescent="0.3">
      <c r="A18" s="6"/>
      <c r="B18" s="6"/>
      <c r="C18" s="6"/>
      <c r="D18" s="6"/>
      <c r="E18" s="62">
        <f>COUNTIF(junhoInvestT!$I$2:$I$32,F18)+COUNTIF(julhoInvestT!$I$2:$I$45,F18)+COUNTIF(agostoInvestT!$I$2:$I$55,F18)+COUNTIF(setembroInvestT!$I$2:$I$80,F18)+COUNTIF(outubroInvestT!$I$2:$I$86,F18)+COUNTIF(novembroInvestT!$I$2:$I$39,F18)</f>
        <v>2</v>
      </c>
      <c r="F18" s="12" t="s">
        <v>124</v>
      </c>
      <c r="G18" s="64">
        <f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f>
        <v>0</v>
      </c>
      <c r="H18" s="61">
        <f t="shared" si="0"/>
        <v>0</v>
      </c>
    </row>
    <row r="19" spans="1:8" ht="16.5" thickTop="1" thickBot="1" x14ac:dyDescent="0.3">
      <c r="A19" s="6"/>
      <c r="B19" s="6"/>
      <c r="C19" s="6"/>
      <c r="D19" s="6"/>
      <c r="E19" s="62">
        <f>COUNTIF(junhoInvestT!$I$2:$I$32,F19)+COUNTIF(julhoInvestT!$I$2:$I$45,F19)+COUNTIF(agostoInvestT!$I$2:$I$55,F19)+COUNTIF(setembroInvestT!$I$2:$I$80,F19)+COUNTIF(outubroInvestT!$I$2:$I$86,F19)+COUNTIF(novembroInvestT!$I$2:$I$39,F19)</f>
        <v>0</v>
      </c>
      <c r="F19" s="6" t="s">
        <v>572</v>
      </c>
      <c r="G19" s="64">
        <f>SUMIFS(junhoInvestT!$G$2:$G$32,junhoInvestT!$I$2:$I$32,F19)+SUMIFS(julhoInvestT!$G$2:$G$45,julhoInvestT!$I$2:$I$45,F19)+SUMIFS(agostoInvestT!$G$2:$G$55,agostoInvestT!$I$2:$I$55,F19)+SUMIFS(setembroInvestT!$G$2:$G$80,setembroInvestT!$I$2:$I$80,F19)+SUMIFS(outubroInvestT!$G$2:$G$86,outubroInvestT!$I$2:$I$86,F19)+SUMIFS(novembroInvestT!$G$2:$G$39,novembroInvestT!$I$2:$I$39,F19)</f>
        <v>0</v>
      </c>
      <c r="H19" s="61">
        <f t="shared" si="0"/>
        <v>0</v>
      </c>
    </row>
    <row r="20" spans="1:8" ht="16.5" thickTop="1" thickBot="1" x14ac:dyDescent="0.3">
      <c r="A20" s="6"/>
      <c r="B20" s="6"/>
      <c r="C20" s="6"/>
      <c r="D20" s="6"/>
      <c r="E20" s="62">
        <f>COUNTIF(junhoInvestT!$I$2:$I$32,F20)+COUNTIF(julhoInvestT!$I$2:$I$45,F20)+COUNTIF(agostoInvestT!$I$2:$I$55,F20)+COUNTIF(setembroInvestT!$I$2:$I$80,F20)+COUNTIF(outubroInvestT!$I$2:$I$86,F20)+COUNTIF(novembroInvestT!$I$2:$I$39,F20)</f>
        <v>23</v>
      </c>
      <c r="F20" s="67" t="s">
        <v>49</v>
      </c>
      <c r="G20" s="64">
        <f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f>
        <v>650</v>
      </c>
      <c r="H20" s="61">
        <f t="shared" si="0"/>
        <v>0.65</v>
      </c>
    </row>
    <row r="21" spans="1:8" ht="16.5" thickTop="1" thickBot="1" x14ac:dyDescent="0.3">
      <c r="A21" s="6"/>
      <c r="B21" s="6"/>
      <c r="C21" s="6"/>
      <c r="D21" s="6"/>
      <c r="E21" s="62">
        <f>COUNTIF(junhoInvestT!$I$2:$I$32,F21)+COUNTIF(julhoInvestT!$I$2:$I$45,F21)+COUNTIF(agostoInvestT!$I$2:$I$55,F21)+COUNTIF(setembroInvestT!$I$2:$I$80,F21)+COUNTIF(outubroInvestT!$I$2:$I$86,F21)+COUNTIF(novembroInvestT!$I$2:$I$39,F21)</f>
        <v>19</v>
      </c>
      <c r="F21" s="6" t="s">
        <v>13</v>
      </c>
      <c r="G21" s="64">
        <f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f>
        <v>4586.0000000000009</v>
      </c>
      <c r="H21" s="61">
        <f t="shared" si="0"/>
        <v>4.5860000000000012</v>
      </c>
    </row>
    <row r="22" spans="1:8" ht="16.5" thickTop="1" thickBot="1" x14ac:dyDescent="0.3">
      <c r="A22" s="6"/>
      <c r="B22" s="6"/>
      <c r="C22" s="6"/>
      <c r="D22" s="6"/>
      <c r="E22" s="62">
        <f>COUNTIF(junhoInvestT!$I$2:$I$32,F22)+COUNTIF(julhoInvestT!$I$2:$I$45,F22)+COUNTIF(agostoInvestT!$I$2:$I$55,F22)+COUNTIF(setembroInvestT!$I$2:$I$80,F22)+COUNTIF(outubroInvestT!$I$2:$I$86,F22)+COUNTIF(novembroInvestT!$I$2:$I$39,F22)</f>
        <v>65</v>
      </c>
      <c r="F22" s="6" t="s">
        <v>14</v>
      </c>
      <c r="G22" s="64">
        <f>SUMIFS(junhoInvestT!$G$2:$G$32,junhoInvestT!$I$2:$I$32,F22)+SUMIFS(julhoInvestT!$G$2:$G$45,julhoInvestT!$I$2:$I$45,F22)+SUMIFS(agostoInvestT!$G$2:$G$55,agostoInvestT!$I$2:$I$55,F22)+SUMIFS(setembroInvestT!$G$2:$G$80,setembroInvestT!$I$2:$I$80,F22)+SUMIFS(outubroInvestT!$G$2:$G$86,outubroInvestT!$I$2:$I$86,F22)+SUMIFS(novembroInvestT!$G$2:$G$39,novembroInvestT!$I$2:$I$39,F22)</f>
        <v>1744</v>
      </c>
      <c r="H22" s="61">
        <f t="shared" si="0"/>
        <v>1.744</v>
      </c>
    </row>
    <row r="23" spans="1:8" ht="16.5" thickTop="1" thickBot="1" x14ac:dyDescent="0.3">
      <c r="A23" s="6"/>
      <c r="B23" s="6"/>
      <c r="C23" s="6"/>
      <c r="D23" s="6"/>
      <c r="E23" s="62">
        <f>COUNTIF(junhoInvestT!$I$2:$I$32,F23)+COUNTIF(julhoInvestT!$I$2:$I$45,F23)+COUNTIF(agostoInvestT!$I$2:$I$55,F23)+COUNTIF(setembroInvestT!$I$2:$I$80,F23)+COUNTIF(outubroInvestT!$I$2:$I$86,F23)+COUNTIF(novembroInvestT!$I$2:$I$39,F23)</f>
        <v>6</v>
      </c>
      <c r="F23" s="12" t="s">
        <v>41</v>
      </c>
      <c r="G23" s="64">
        <f>SUMIFS(junhoInvestT!$G$2:$G$32,junhoInvestT!$I$2:$I$32,F23)+SUMIFS(julhoInvestT!$G$2:$G$45,julhoInvestT!$I$2:$I$45,F23)+SUMIFS(agostoInvestT!$G$2:$G$55,agostoInvestT!$I$2:$I$55,F23)+SUMIFS(setembroInvestT!$G$2:$G$80,setembroInvestT!$I$2:$I$80,F23)+SUMIFS(outubroInvestT!$G$2:$G$86,outubroInvestT!$I$2:$I$86,F23)+SUMIFS(novembroInvestT!$G$2:$G$39,novembroInvestT!$I$2:$I$39,F23)</f>
        <v>-6956</v>
      </c>
      <c r="H23" s="61">
        <f t="shared" si="0"/>
        <v>-6.9559999999999995</v>
      </c>
    </row>
    <row r="24" spans="1:8" ht="16.5" thickTop="1" thickBot="1" x14ac:dyDescent="0.3">
      <c r="A24" s="6"/>
      <c r="B24" s="6"/>
      <c r="C24" s="6"/>
      <c r="D24" s="6"/>
      <c r="E24" s="62">
        <f>COUNTIF(junhoInvestT!$I$2:$I$32,F24)+COUNTIF(julhoInvestT!$I$2:$I$45,F24)+COUNTIF(agostoInvestT!$I$2:$I$55,F24)+COUNTIF(setembroInvestT!$I$2:$I$80,F24)+COUNTIF(outubroInvestT!$I$2:$I$86,F24)+COUNTIF(novembroInvestT!$I$2:$I$39,F24)</f>
        <v>1</v>
      </c>
      <c r="F24" s="6" t="s">
        <v>511</v>
      </c>
      <c r="G24" s="64">
        <f>SUMIFS(junhoInvestT!$G$2:$G$32,junhoInvestT!$I$2:$I$32,F24)+SUMIFS(julhoInvestT!$G$2:$G$45,julhoInvestT!$I$2:$I$45,F24)+SUMIFS(agostoInvestT!$G$2:$G$55,agostoInvestT!$I$2:$I$55,F24)+SUMIFS(setembroInvestT!$G$2:$G$80,setembroInvestT!$I$2:$I$80,F24)+SUMIFS(outubroInvestT!$G$2:$G$86,outubroInvestT!$I$2:$I$86,F24)+SUMIFS(novembroInvestT!$G$2:$G$39,novembroInvestT!$I$2:$I$39,F24)</f>
        <v>3164</v>
      </c>
      <c r="H24" s="61">
        <f t="shared" si="0"/>
        <v>3.1640000000000001</v>
      </c>
    </row>
    <row r="25" spans="1:8" ht="16.5" thickTop="1" thickBot="1" x14ac:dyDescent="0.3">
      <c r="A25" s="6"/>
      <c r="B25" s="6"/>
      <c r="C25" s="6"/>
      <c r="D25" s="6"/>
      <c r="E25" s="62">
        <f>COUNTIF(junhoInvestT!$I$2:$I$32,F25)+COUNTIF(julhoInvestT!$I$2:$I$45,F25)+COUNTIF(agostoInvestT!$I$2:$I$55,F25)+COUNTIF(setembroInvestT!$I$2:$I$80,F25)+COUNTIF(outubroInvestT!$I$2:$I$86,F25)+COUNTIF(novembroInvestT!$I$2:$I$39,F25)</f>
        <v>2</v>
      </c>
      <c r="F25" s="65" t="s">
        <v>88</v>
      </c>
      <c r="G25" s="64">
        <f>SUMIFS(junhoInvestT!$G$2:$G$32,junhoInvestT!$I$2:$I$32,F25)+SUMIFS(julhoInvestT!$G$2:$G$45,julhoInvestT!$I$2:$I$45,F25)+SUMIFS(agostoInvestT!$G$2:$G$55,agostoInvestT!$I$2:$I$55,F25)+SUMIFS(setembroInvestT!$G$2:$G$80,setembroInvestT!$I$2:$I$80,F25)+SUMIFS(outubroInvestT!$G$2:$G$86,outubroInvestT!$I$2:$I$86,F25)+SUMIFS(novembroInvestT!$G$2:$G$39,novembroInvestT!$I$2:$I$39,F25)</f>
        <v>-2800</v>
      </c>
      <c r="H25" s="61">
        <f t="shared" si="0"/>
        <v>-2.8000000000000003</v>
      </c>
    </row>
    <row r="26" spans="1:8" ht="16.5" thickTop="1" thickBot="1" x14ac:dyDescent="0.3">
      <c r="A26" s="6"/>
      <c r="B26" s="6"/>
      <c r="C26" s="6"/>
      <c r="D26" s="6"/>
      <c r="E26" s="62">
        <f>COUNTIF(junhoInvestT!$I$2:$I$32,F26)+COUNTIF(julhoInvestT!$I$2:$I$45,F26)+COUNTIF(agostoInvestT!$I$2:$I$55,F26)+COUNTIF(setembroInvestT!$I$2:$I$80,F26)+COUNTIF(outubroInvestT!$I$2:$I$86,F26)+COUNTIF(novembroInvestT!$I$2:$I$39,F26)</f>
        <v>1</v>
      </c>
      <c r="F26" s="6" t="s">
        <v>558</v>
      </c>
      <c r="G26" s="64">
        <f>SUMIFS(junhoInvestT!$G$2:$G$32,junhoInvestT!$I$2:$I$32,F26)+SUMIFS(julhoInvestT!$G$2:$G$45,julhoInvestT!$I$2:$I$45,F26)+SUMIFS(agostoInvestT!$G$2:$G$55,agostoInvestT!$I$2:$I$55,F26)+SUMIFS(setembroInvestT!$G$2:$G$80,setembroInvestT!$I$2:$I$80,F26)+SUMIFS(outubroInvestT!$G$2:$G$86,outubroInvestT!$I$2:$I$86,F26)+SUMIFS(novembroInvestT!$G$2:$G$39,novembroInvestT!$I$2:$I$39,F26)</f>
        <v>2827.9999999999991</v>
      </c>
      <c r="H26" s="61">
        <f t="shared" si="0"/>
        <v>2.827999999999999</v>
      </c>
    </row>
    <row r="27" spans="1:8" ht="16.5" thickTop="1" thickBot="1" x14ac:dyDescent="0.3">
      <c r="A27" s="6"/>
      <c r="B27" s="6"/>
      <c r="C27" s="6"/>
      <c r="D27" s="6"/>
      <c r="E27" s="62">
        <f>COUNTIF(junhoInvestT!$I$2:$I$32,F27)+COUNTIF(julhoInvestT!$I$2:$I$45,F27)+COUNTIF(agostoInvestT!$I$2:$I$55,F27)+COUNTIF(setembroInvestT!$I$2:$I$80,F27)+COUNTIF(outubroInvestT!$I$2:$I$86,F27)+COUNTIF(novembroInvestT!$I$2:$I$39,F27)</f>
        <v>1</v>
      </c>
      <c r="F27" s="6" t="s">
        <v>528</v>
      </c>
      <c r="G27" s="64">
        <f>SUMIFS(junhoInvestT!$G$2:$G$32,junhoInvestT!$I$2:$I$32,F27)+SUMIFS(julhoInvestT!$G$2:$G$45,julhoInvestT!$I$2:$I$45,F27)+SUMIFS(agostoInvestT!$G$2:$G$55,agostoInvestT!$I$2:$I$55,F27)+SUMIFS(setembroInvestT!$G$2:$G$80,setembroInvestT!$I$2:$I$80,F27)+SUMIFS(outubroInvestT!$G$2:$G$86,outubroInvestT!$I$2:$I$86,F27)+SUMIFS(novembroInvestT!$G$2:$G$39,novembroInvestT!$I$2:$I$39,F27)</f>
        <v>2464</v>
      </c>
      <c r="H27" s="61">
        <f t="shared" si="0"/>
        <v>2.464</v>
      </c>
    </row>
    <row r="28" spans="1:8" ht="16.5" thickTop="1" thickBot="1" x14ac:dyDescent="0.3">
      <c r="A28" s="6"/>
      <c r="B28" s="6"/>
      <c r="C28" s="6"/>
      <c r="D28" s="6"/>
      <c r="E28" s="62">
        <f>COUNTIF(junhoInvestT!$I$2:$I$32,F28)+COUNTIF(julhoInvestT!$I$2:$I$45,F28)+COUNTIF(agostoInvestT!$I$2:$I$55,F28)+COUNTIF(setembroInvestT!$I$2:$I$80,F28)+COUNTIF(outubroInvestT!$I$2:$I$86,F28)+COUNTIF(novembroInvestT!$I$2:$I$39,F28)</f>
        <v>13</v>
      </c>
      <c r="F28" s="6" t="s">
        <v>18</v>
      </c>
      <c r="G28" s="64">
        <f>SUMIFS(junhoInvestT!$G$2:$G$32,junhoInvestT!$I$2:$I$32,F28)+SUMIFS(julhoInvestT!$G$2:$G$45,julhoInvestT!$I$2:$I$45,F28)+SUMIFS(agostoInvestT!$G$2:$G$55,agostoInvestT!$I$2:$I$55,F28)+SUMIFS(setembroInvestT!$G$2:$G$80,setembroInvestT!$I$2:$I$80,F28)+SUMIFS(outubroInvestT!$G$2:$G$86,outubroInvestT!$I$2:$I$86,F28)+SUMIFS(novembroInvestT!$G$2:$G$39,novembroInvestT!$I$2:$I$39,F28)</f>
        <v>-1838.0000000000005</v>
      </c>
      <c r="H28" s="61">
        <f t="shared" si="0"/>
        <v>-1.8380000000000003</v>
      </c>
    </row>
    <row r="29" spans="1:8" ht="16.5" thickTop="1" thickBot="1" x14ac:dyDescent="0.3">
      <c r="E29" s="62">
        <f>COUNTIF(junhoInvestT!$I$2:$I$32,F29)+COUNTIF(julhoInvestT!$I$2:$I$45,F29)+COUNTIF(agostoInvestT!$I$2:$I$55,F29)+COUNTIF(setembroInvestT!$I$2:$I$80,F29)+COUNTIF(outubroInvestT!$I$2:$I$86,F29)+COUNTIF(novembroInvestT!$I$2:$I$39,F29)</f>
        <v>1</v>
      </c>
      <c r="F29" s="6" t="s">
        <v>25</v>
      </c>
      <c r="G29" s="64">
        <f>SUMIFS(junhoInvestT!$G$2:$G$32,junhoInvestT!$I$2:$I$32,F29)+SUMIFS(julhoInvestT!$G$2:$G$45,julhoInvestT!$I$2:$I$45,F29)+SUMIFS(agostoInvestT!$G$2:$G$55,agostoInvestT!$I$2:$I$55,F29)+SUMIFS(setembroInvestT!$G$2:$G$80,setembroInvestT!$I$2:$I$80,F29)+SUMIFS(outubroInvestT!$G$2:$G$86,outubroInvestT!$I$2:$I$86,F29)+SUMIFS(novembroInvestT!$G$2:$G$39,novembroInvestT!$I$2:$I$39,F29)</f>
        <v>1180</v>
      </c>
      <c r="H29" s="61">
        <f t="shared" si="0"/>
        <v>1.18</v>
      </c>
    </row>
    <row r="30" spans="1:8" ht="16.5" thickTop="1" thickBot="1" x14ac:dyDescent="0.3">
      <c r="E30" s="62">
        <f>COUNTIF(junhoInvestT!$I$2:$I$32,F30)+COUNTIF(julhoInvestT!$I$2:$I$45,F30)+COUNTIF(agostoInvestT!$I$2:$I$55,F30)+COUNTIF(setembroInvestT!$I$2:$I$80,F30)+COUNTIF(outubroInvestT!$I$2:$I$86,F30)+COUNTIF(novembroInvestT!$I$2:$I$39,F30)</f>
        <v>9</v>
      </c>
      <c r="F30" s="12" t="s">
        <v>121</v>
      </c>
      <c r="G30" s="64">
        <f>SUMIFS(junhoInvestT!$G$2:$G$32,junhoInvestT!$I$2:$I$32,F30)+SUMIFS(julhoInvestT!$G$2:$G$45,julhoInvestT!$I$2:$I$45,F30)+SUMIFS(agostoInvestT!$G$2:$G$55,agostoInvestT!$I$2:$I$55,F30)+SUMIFS(setembroInvestT!$G$2:$G$80,setembroInvestT!$I$2:$I$80,F30)+SUMIFS(outubroInvestT!$G$2:$G$86,outubroInvestT!$I$2:$I$86,F30)+SUMIFS(novembroInvestT!$G$2:$G$39,novembroInvestT!$I$2:$I$39,F30)</f>
        <v>0</v>
      </c>
      <c r="H30" s="61">
        <f t="shared" si="0"/>
        <v>0</v>
      </c>
    </row>
    <row r="31" spans="1:8" ht="16.5" thickTop="1" thickBot="1" x14ac:dyDescent="0.3">
      <c r="E31" s="62">
        <f>COUNTIF(junhoInvestT!$I$2:$I$32,F31)+COUNTIF(julhoInvestT!$I$2:$I$45,F31)+COUNTIF(agostoInvestT!$I$2:$I$55,F31)+COUNTIF(setembroInvestT!$I$2:$I$80,F31)+COUNTIF(outubroInvestT!$I$2:$I$86,F31)+COUNTIF(novembroInvestT!$I$2:$I$39,F31)</f>
        <v>2</v>
      </c>
      <c r="F31" s="10" t="s">
        <v>399</v>
      </c>
      <c r="G31" s="64">
        <f>SUMIFS(junhoInvestT!$G$2:$G$32,junhoInvestT!$I$2:$I$32,F31)+SUMIFS(julhoInvestT!$G$2:$G$45,julhoInvestT!$I$2:$I$45,F31)+SUMIFS(agostoInvestT!$G$2:$G$55,agostoInvestT!$I$2:$I$55,F31)+SUMIFS(setembroInvestT!$G$2:$G$80,setembroInvestT!$I$2:$I$80,F31)+SUMIFS(outubroInvestT!$G$2:$G$86,outubroInvestT!$I$2:$I$86,F31)+SUMIFS(novembroInvestT!$G$2:$G$39,novembroInvestT!$I$2:$I$39,F31)</f>
        <v>0</v>
      </c>
      <c r="H31" s="61">
        <f t="shared" si="0"/>
        <v>0</v>
      </c>
    </row>
    <row r="32" spans="1:8" ht="16.5" thickTop="1" thickBot="1" x14ac:dyDescent="0.3">
      <c r="E32" s="62">
        <f>COUNTIF(junhoInvestT!$I$2:$I$32,F32)+COUNTIF(julhoInvestT!$I$2:$I$45,F32)+COUNTIF(agostoInvestT!$I$2:$I$55,F32)+COUNTIF(setembroInvestT!$I$2:$I$80,F32)+COUNTIF(outubroInvestT!$I$2:$I$86,F32)+COUNTIF(novembroInvestT!$I$2:$I$39,F32)</f>
        <v>0</v>
      </c>
      <c r="F32" s="6"/>
      <c r="G32" s="64">
        <f>SUMIFS(junhoInvestT!$G$2:$G$32,junhoInvestT!$I$2:$I$32,F32)+SUMIFS(julhoInvestT!$G$2:$G$45,julhoInvestT!$I$2:$I$45,F32)+SUMIFS(agostoInvestT!$G$2:$G$55,agostoInvestT!$I$2:$I$55,F32)+SUMIFS(setembroInvestT!$G$2:$G$80,setembroInvestT!$I$2:$I$80,F32)+SUMIFS(outubroInvestT!$G$2:$G$86,outubroInvestT!$I$2:$I$86,F32)+SUMIFS(novembroInvestT!$G$2:$G$39,novembroInvestT!$I$2:$I$39,F32)</f>
        <v>0</v>
      </c>
      <c r="H32" s="61">
        <f t="shared" si="0"/>
        <v>0</v>
      </c>
    </row>
    <row r="33" spans="5:8" ht="15.75" thickTop="1" x14ac:dyDescent="0.25">
      <c r="E33" s="6">
        <f>SUM(E3:E32)</f>
        <v>340</v>
      </c>
      <c r="F33" s="6"/>
      <c r="G33" s="6"/>
      <c r="H33" s="6">
        <f>SUM(H3:H26)</f>
        <v>49.732000000000006</v>
      </c>
    </row>
    <row r="38" spans="5:8" ht="15.75" thickBot="1" x14ac:dyDescent="0.3"/>
    <row r="39" spans="5:8" ht="19.5" thickTop="1" thickBot="1" x14ac:dyDescent="0.3">
      <c r="E39" s="56" t="s">
        <v>573</v>
      </c>
      <c r="F39" s="57"/>
      <c r="G39" s="58"/>
      <c r="H39" s="6"/>
    </row>
    <row r="40" spans="5:8" ht="16.5" thickTop="1" thickBot="1" x14ac:dyDescent="0.3">
      <c r="E40" s="59" t="s">
        <v>574</v>
      </c>
      <c r="F40" s="59" t="s">
        <v>10</v>
      </c>
      <c r="G40" s="60" t="s">
        <v>575</v>
      </c>
      <c r="H40" s="61" t="s">
        <v>576</v>
      </c>
    </row>
    <row r="41" spans="5:8" ht="16.5" thickTop="1" thickBot="1" x14ac:dyDescent="0.3">
      <c r="E41" s="62">
        <f>COUNTIF(junhoInvestT!$I$2:$I$32,F41)+COUNTIF(julhoInvestT!$I$2:$I$45,F41)+COUNTIF(agostoInvestT!$I$2:$I$55,F41)+COUNTIF(setembroInvestT!$I$2:$I$80,F41)+COUNTIF(outubroInvestT!$I$2:$I$86,F41)+COUNTIF(novembroInvestT!$I$2:$I$39,F41)</f>
        <v>0</v>
      </c>
      <c r="F41" s="82"/>
      <c r="G41" s="64">
        <f>SUMIFS(junhoInvestT!$G$2:$G$32,junhoInvestT!$I$2:$I$32,F41)+SUMIFS(julhoInvestT!$G$2:$G$45,julhoInvestT!$I$2:$I$45,F41)+SUMIFS(agostoInvestT!$G$2:$G$55,agostoInvestT!$I$2:$I$55,F41)+SUMIFS(setembroInvestT!$G$2:$G$80,setembroInvestT!$I$2:$I$80,F41)+SUMIFS(outubroInvestT!$G$2:$G$86,outubroInvestT!$I$2:$I$86,F41)+SUMIFS(novembroInvestT!$G$2:$G$39,novembroInvestT!$I$2:$I$39,F41)</f>
        <v>0</v>
      </c>
      <c r="H41" s="61">
        <f>G41/C$10*100</f>
        <v>0</v>
      </c>
    </row>
    <row r="42" spans="5:8" ht="16.5" thickTop="1" thickBot="1" x14ac:dyDescent="0.3">
      <c r="E42" s="62">
        <f>COUNTIF(junhoInvestT!$I$2:$I$32,F42)+COUNTIF(julhoInvestT!$I$2:$I$45,F42)+COUNTIF(agostoInvestT!$I$2:$I$55,F42)+COUNTIF(setembroInvestT!$I$2:$I$80,F42)+COUNTIF(outubroInvestT!$I$2:$I$86,F42)+COUNTIF(novembroInvestT!$I$2:$I$39,F42)</f>
        <v>34</v>
      </c>
      <c r="F42" s="6" t="s">
        <v>34</v>
      </c>
      <c r="G42" s="64">
        <f>SUMIFS(junhoInvestT!$G$2:$G$32,junhoInvestT!$I$2:$I$32,F42)+SUMIFS(julhoInvestT!$G$2:$G$45,julhoInvestT!$I$2:$I$45,F42)+SUMIFS(agostoInvestT!$G$2:$G$55,agostoInvestT!$I$2:$I$55,F42)+SUMIFS(setembroInvestT!$G$2:$G$80,setembroInvestT!$I$2:$I$80,F42)+SUMIFS(outubroInvestT!$G$2:$G$86,outubroInvestT!$I$2:$I$86,F42)+SUMIFS(novembroInvestT!$G$2:$G$39,novembroInvestT!$I$2:$I$39,F42)</f>
        <v>13488</v>
      </c>
      <c r="H42" s="61">
        <f t="shared" ref="H42:H70" si="1">G42/C$10*100</f>
        <v>13.488</v>
      </c>
    </row>
    <row r="43" spans="5:8" ht="16.5" thickTop="1" thickBot="1" x14ac:dyDescent="0.3">
      <c r="E43" s="62">
        <f>COUNTIF(junhoInvestT!$I$2:$I$32,F43)+COUNTIF(julhoInvestT!$I$2:$I$45,F43)+COUNTIF(agostoInvestT!$I$2:$I$55,F43)+COUNTIF(setembroInvestT!$I$2:$I$80,F43)+COUNTIF(outubroInvestT!$I$2:$I$86,F43)+COUNTIF(novembroInvestT!$I$2:$I$39,F43)</f>
        <v>0</v>
      </c>
      <c r="F43" s="6" t="s">
        <v>570</v>
      </c>
      <c r="G43" s="64">
        <f>SUMIFS(junhoInvestT!$G$2:$G$32,junhoInvestT!$I$2:$I$32,F43)+SUMIFS(julhoInvestT!$G$2:$G$45,julhoInvestT!$I$2:$I$45,F43)+SUMIFS(agostoInvestT!$G$2:$G$55,agostoInvestT!$I$2:$I$55,F43)+SUMIFS(setembroInvestT!$G$2:$G$80,setembroInvestT!$I$2:$I$80,F43)+SUMIFS(outubroInvestT!$G$2:$G$86,outubroInvestT!$I$2:$I$86,F43)+SUMIFS(novembroInvestT!$G$2:$G$39,novembroInvestT!$I$2:$I$39,F43)</f>
        <v>0</v>
      </c>
      <c r="H43" s="61">
        <f t="shared" si="1"/>
        <v>0</v>
      </c>
    </row>
    <row r="44" spans="5:8" ht="16.5" thickTop="1" thickBot="1" x14ac:dyDescent="0.3">
      <c r="E44" s="62">
        <f>COUNTIF(junhoInvestT!$I$2:$I$32,F44)+COUNTIF(julhoInvestT!$I$2:$I$45,F44)+COUNTIF(agostoInvestT!$I$2:$I$55,F44)+COUNTIF(setembroInvestT!$I$2:$I$80,F44)+COUNTIF(outubroInvestT!$I$2:$I$86,F44)+COUNTIF(novembroInvestT!$I$2:$I$39,F44)</f>
        <v>0</v>
      </c>
      <c r="F44" s="6" t="s">
        <v>811</v>
      </c>
      <c r="G44" s="64">
        <f>SUMIFS(junhoInvestT!$G$2:$G$32,junhoInvestT!$I$2:$I$32,F44)+SUMIFS(julhoInvestT!$G$2:$G$45,julhoInvestT!$I$2:$I$45,F44)+SUMIFS(agostoInvestT!$G$2:$G$55,agostoInvestT!$I$2:$I$55,F44)+SUMIFS(setembroInvestT!$G$2:$G$80,setembroInvestT!$I$2:$I$80,F44)+SUMIFS(outubroInvestT!$G$2:$G$86,outubroInvestT!$I$2:$I$86,F44)+SUMIFS(novembroInvestT!$G$2:$G$39,novembroInvestT!$I$2:$I$39,F44)</f>
        <v>0</v>
      </c>
      <c r="H44" s="61">
        <f t="shared" si="1"/>
        <v>0</v>
      </c>
    </row>
    <row r="45" spans="5:8" ht="16.5" thickTop="1" thickBot="1" x14ac:dyDescent="0.3">
      <c r="E45" s="62">
        <f>COUNTIF(junhoInvestT!$I$2:$I$32,F45)+COUNTIF(julhoInvestT!$I$2:$I$45,F45)+COUNTIF(agostoInvestT!$I$2:$I$55,F45)+COUNTIF(setembroInvestT!$I$2:$I$80,F45)+COUNTIF(outubroInvestT!$I$2:$I$86,F45)+COUNTIF(novembroInvestT!$I$2:$I$39,F45)</f>
        <v>0</v>
      </c>
      <c r="F45" s="61" t="s">
        <v>812</v>
      </c>
      <c r="G45" s="64">
        <f>SUMIFS(junhoInvestT!$G$2:$G$32,junhoInvestT!$I$2:$I$32,F45)+SUMIFS(julhoInvestT!$G$2:$G$45,julhoInvestT!$I$2:$I$45,F45)+SUMIFS(agostoInvestT!$G$2:$G$55,agostoInvestT!$I$2:$I$55,F45)+SUMIFS(setembroInvestT!$G$2:$G$80,setembroInvestT!$I$2:$I$80,F45)+SUMIFS(outubroInvestT!$G$2:$G$86,outubroInvestT!$I$2:$I$86,F45)+SUMIFS(novembroInvestT!$G$2:$G$39,novembroInvestT!$I$2:$I$39,F45)</f>
        <v>0</v>
      </c>
      <c r="H45" s="61">
        <f t="shared" si="1"/>
        <v>0</v>
      </c>
    </row>
    <row r="46" spans="5:8" ht="16.5" thickTop="1" thickBot="1" x14ac:dyDescent="0.3">
      <c r="E46" s="62">
        <f>COUNTIF(junhoInvestT!$I$2:$I$32,F46)+COUNTIF(julhoInvestT!$I$2:$I$45,F46)+COUNTIF(agostoInvestT!$I$2:$I$55,F46)+COUNTIF(setembroInvestT!$I$2:$I$80,F46)+COUNTIF(outubroInvestT!$I$2:$I$86,F46)+COUNTIF(novembroInvestT!$I$2:$I$39,F46)</f>
        <v>36</v>
      </c>
      <c r="F46" s="63" t="s">
        <v>37</v>
      </c>
      <c r="G46" s="64">
        <f>SUMIFS(junhoInvestT!$G$2:$G$32,junhoInvestT!$I$2:$I$32,F46)+SUMIFS(julhoInvestT!$G$2:$G$45,julhoInvestT!$I$2:$I$45,F46)+SUMIFS(agostoInvestT!$G$2:$G$55,agostoInvestT!$I$2:$I$55,F46)+SUMIFS(setembroInvestT!$G$2:$G$80,setembroInvestT!$I$2:$I$80,F46)+SUMIFS(outubroInvestT!$G$2:$G$86,outubroInvestT!$I$2:$I$86,F46)+SUMIFS(novembroInvestT!$G$2:$G$39,novembroInvestT!$I$2:$I$39,F46)</f>
        <v>8221.9999999999982</v>
      </c>
      <c r="H46" s="61">
        <f t="shared" si="1"/>
        <v>8.2219999999999995</v>
      </c>
    </row>
    <row r="47" spans="5:8" ht="16.5" thickTop="1" thickBot="1" x14ac:dyDescent="0.3">
      <c r="E47" s="62">
        <f>COUNTIF(junhoInvestT!$I$2:$I$32,F47)+COUNTIF(julhoInvestT!$I$2:$I$45,F47)+COUNTIF(agostoInvestT!$I$2:$I$55,F47)+COUNTIF(setembroInvestT!$I$2:$I$80,F47)+COUNTIF(outubroInvestT!$I$2:$I$86,F47)+COUNTIF(novembroInvestT!$I$2:$I$39,F47)</f>
        <v>5</v>
      </c>
      <c r="F47" s="6" t="s">
        <v>96</v>
      </c>
      <c r="G47" s="64">
        <f>SUMIFS(junhoInvestT!$G$2:$G$32,junhoInvestT!$I$2:$I$32,F47)+SUMIFS(julhoInvestT!$G$2:$G$45,julhoInvestT!$I$2:$I$45,F47)+SUMIFS(agostoInvestT!$G$2:$G$55,agostoInvestT!$I$2:$I$55,F47)+SUMIFS(setembroInvestT!$G$2:$G$80,setembroInvestT!$I$2:$I$80,F47)+SUMIFS(outubroInvestT!$G$2:$G$86,outubroInvestT!$I$2:$I$86,F47)+SUMIFS(novembroInvestT!$G$2:$G$39,novembroInvestT!$I$2:$I$39,F47)</f>
        <v>467.99999999999977</v>
      </c>
      <c r="H47" s="61">
        <f t="shared" si="1"/>
        <v>0.46799999999999975</v>
      </c>
    </row>
    <row r="48" spans="5:8" ht="16.5" thickTop="1" thickBot="1" x14ac:dyDescent="0.3">
      <c r="E48" s="62">
        <f>COUNTIF(junhoInvestT!$I$2:$I$32,F48)+COUNTIF(julhoInvestT!$I$2:$I$45,F48)+COUNTIF(agostoInvestT!$I$2:$I$55,F48)+COUNTIF(setembroInvestT!$I$2:$I$80,F48)+COUNTIF(outubroInvestT!$I$2:$I$86,F48)+COUNTIF(novembroInvestT!$I$2:$I$39,F48)</f>
        <v>0</v>
      </c>
      <c r="F48" s="67" t="s">
        <v>31</v>
      </c>
      <c r="G48" s="64">
        <f>SUMIFS(junhoInvestT!$G$2:$G$32,junhoInvestT!$I$2:$I$32,F48)+SUMIFS(julhoInvestT!$G$2:$G$45,julhoInvestT!$I$2:$I$45,F48)+SUMIFS(agostoInvestT!$G$2:$G$55,agostoInvestT!$I$2:$I$55,F48)+SUMIFS(setembroInvestT!$G$2:$G$80,setembroInvestT!$I$2:$I$80,F48)+SUMIFS(outubroInvestT!$G$2:$G$86,outubroInvestT!$I$2:$I$86,F48)+SUMIFS(novembroInvestT!$G$2:$G$39,novembroInvestT!$I$2:$I$39,F48)</f>
        <v>0</v>
      </c>
      <c r="H48" s="61">
        <f t="shared" si="1"/>
        <v>0</v>
      </c>
    </row>
    <row r="49" spans="5:8" ht="16.5" thickTop="1" thickBot="1" x14ac:dyDescent="0.3">
      <c r="E49" s="62">
        <f>COUNTIF(junhoInvestT!$I$2:$I$32,F49)+COUNTIF(julhoInvestT!$I$2:$I$45,F49)+COUNTIF(agostoInvestT!$I$2:$I$55,F49)+COUNTIF(setembroInvestT!$I$2:$I$80,F49)+COUNTIF(outubroInvestT!$I$2:$I$86,F49)+COUNTIF(novembroInvestT!$I$2:$I$39,F49)</f>
        <v>0</v>
      </c>
      <c r="F49" s="65" t="s">
        <v>813</v>
      </c>
      <c r="G49" s="64">
        <f>SUMIFS(junhoInvestT!$G$2:$G$32,junhoInvestT!$I$2:$I$32,F49)+SUMIFS(julhoInvestT!$G$2:$G$45,julhoInvestT!$I$2:$I$45,F49)+SUMIFS(agostoInvestT!$G$2:$G$55,agostoInvestT!$I$2:$I$55,F49)+SUMIFS(setembroInvestT!$G$2:$G$80,setembroInvestT!$I$2:$I$80,F49)+SUMIFS(outubroInvestT!$G$2:$G$86,outubroInvestT!$I$2:$I$86,F49)+SUMIFS(novembroInvestT!$G$2:$G$39,novembroInvestT!$I$2:$I$39,F49)</f>
        <v>0</v>
      </c>
      <c r="H49" s="61">
        <f t="shared" si="1"/>
        <v>0</v>
      </c>
    </row>
    <row r="50" spans="5:8" ht="16.5" thickTop="1" thickBot="1" x14ac:dyDescent="0.3">
      <c r="E50" s="62">
        <f>COUNTIF(junhoInvestT!$I$2:$I$32,F50)+COUNTIF(julhoInvestT!$I$2:$I$45,F50)+COUNTIF(agostoInvestT!$I$2:$I$55,F50)+COUNTIF(setembroInvestT!$I$2:$I$80,F50)+COUNTIF(outubroInvestT!$I$2:$I$86,F50)+COUNTIF(novembroInvestT!$I$2:$I$39,F50)</f>
        <v>8</v>
      </c>
      <c r="F50" s="11" t="s">
        <v>35</v>
      </c>
      <c r="G50" s="64">
        <f>SUMIFS(junhoInvestT!$G$2:$G$32,junhoInvestT!$I$2:$I$32,F50)+SUMIFS(julhoInvestT!$G$2:$G$45,julhoInvestT!$I$2:$I$45,F50)+SUMIFS(agostoInvestT!$G$2:$G$55,agostoInvestT!$I$2:$I$55,F50)+SUMIFS(setembroInvestT!$G$2:$G$80,setembroInvestT!$I$2:$I$80,F50)+SUMIFS(outubroInvestT!$G$2:$G$86,outubroInvestT!$I$2:$I$86,F50)+SUMIFS(novembroInvestT!$G$2:$G$39,novembroInvestT!$I$2:$I$39,F50)</f>
        <v>996</v>
      </c>
      <c r="H50" s="61">
        <f t="shared" si="1"/>
        <v>0.996</v>
      </c>
    </row>
    <row r="51" spans="5:8" ht="16.5" thickTop="1" thickBot="1" x14ac:dyDescent="0.3">
      <c r="E51" s="62">
        <f>COUNTIF(junhoInvestT!$I$2:$I$32,F51)+COUNTIF(julhoInvestT!$I$2:$I$45,F51)+COUNTIF(agostoInvestT!$I$2:$I$55,F51)+COUNTIF(setembroInvestT!$I$2:$I$80,F51)+COUNTIF(outubroInvestT!$I$2:$I$86,F51)+COUNTIF(novembroInvestT!$I$2:$I$39,F51)</f>
        <v>1</v>
      </c>
      <c r="F51" s="6" t="s">
        <v>83</v>
      </c>
      <c r="G51" s="64">
        <f>SUMIFS(junhoInvestT!$G$2:$G$32,junhoInvestT!$I$2:$I$32,F51)+SUMIFS(julhoInvestT!$G$2:$G$45,julhoInvestT!$I$2:$I$45,F51)+SUMIFS(agostoInvestT!$G$2:$G$55,agostoInvestT!$I$2:$I$55,F51)+SUMIFS(setembroInvestT!$G$2:$G$80,setembroInvestT!$I$2:$I$80,F51)+SUMIFS(outubroInvestT!$G$2:$G$86,outubroInvestT!$I$2:$I$86,F51)+SUMIFS(novembroInvestT!$G$2:$G$39,novembroInvestT!$I$2:$I$39,F51)</f>
        <v>890</v>
      </c>
      <c r="H51" s="61">
        <f t="shared" si="1"/>
        <v>0.89</v>
      </c>
    </row>
    <row r="52" spans="5:8" ht="16.5" thickTop="1" thickBot="1" x14ac:dyDescent="0.3">
      <c r="E52" s="62">
        <f>COUNTIF(junhoInvestT!$I$2:$I$32,F52)+COUNTIF(julhoInvestT!$I$2:$I$45,F52)+COUNTIF(agostoInvestT!$I$2:$I$55,F52)+COUNTIF(setembroInvestT!$I$2:$I$80,F52)+COUNTIF(outubroInvestT!$I$2:$I$86,F52)+COUNTIF(novembroInvestT!$I$2:$I$39,F52)</f>
        <v>0</v>
      </c>
      <c r="F52" s="6" t="s">
        <v>814</v>
      </c>
      <c r="G52" s="64">
        <f>SUMIFS(junhoInvestT!$G$2:$G$32,junhoInvestT!$I$2:$I$32,F52)+SUMIFS(julhoInvestT!$G$2:$G$45,julhoInvestT!$I$2:$I$45,F52)+SUMIFS(agostoInvestT!$G$2:$G$55,agostoInvestT!$I$2:$I$55,F52)+SUMIFS(setembroInvestT!$G$2:$G$80,setembroInvestT!$I$2:$I$80,F52)+SUMIFS(outubroInvestT!$G$2:$G$86,outubroInvestT!$I$2:$I$86,F52)+SUMIFS(novembroInvestT!$G$2:$G$39,novembroInvestT!$I$2:$I$39,F52)</f>
        <v>0</v>
      </c>
      <c r="H52" s="61">
        <f t="shared" si="1"/>
        <v>0</v>
      </c>
    </row>
    <row r="53" spans="5:8" ht="16.5" thickTop="1" thickBot="1" x14ac:dyDescent="0.3">
      <c r="E53" s="62">
        <f>COUNTIF(junhoInvestT!$I$2:$I$32,F53)+COUNTIF(julhoInvestT!$I$2:$I$45,F53)+COUNTIF(agostoInvestT!$I$2:$I$55,F53)+COUNTIF(setembroInvestT!$I$2:$I$80,F53)+COUNTIF(outubroInvestT!$I$2:$I$86,F53)+COUNTIF(novembroInvestT!$I$2:$I$39,F53)</f>
        <v>17</v>
      </c>
      <c r="F53" s="6" t="s">
        <v>56</v>
      </c>
      <c r="G53" s="64">
        <f>SUMIFS(junhoInvestT!$G$2:$G$32,junhoInvestT!$I$2:$I$32,F53)+SUMIFS(julhoInvestT!$G$2:$G$45,julhoInvestT!$I$2:$I$45,F53)+SUMIFS(agostoInvestT!$G$2:$G$55,agostoInvestT!$I$2:$I$55,F53)+SUMIFS(setembroInvestT!$G$2:$G$80,setembroInvestT!$I$2:$I$80,F53)+SUMIFS(outubroInvestT!$G$2:$G$86,outubroInvestT!$I$2:$I$86,F53)+SUMIFS(novembroInvestT!$G$2:$G$39,novembroInvestT!$I$2:$I$39,F53)</f>
        <v>6058</v>
      </c>
      <c r="H53" s="61">
        <f t="shared" si="1"/>
        <v>6.0579999999999998</v>
      </c>
    </row>
    <row r="54" spans="5:8" ht="16.5" thickTop="1" thickBot="1" x14ac:dyDescent="0.3">
      <c r="E54" s="62">
        <f>COUNTIF(junhoInvestT!$I$2:$I$32,F54)+COUNTIF(julhoInvestT!$I$2:$I$45,F54)+COUNTIF(agostoInvestT!$I$2:$I$55,F54)+COUNTIF(setembroInvestT!$I$2:$I$80,F54)+COUNTIF(outubroInvestT!$I$2:$I$86,F54)+COUNTIF(novembroInvestT!$I$2:$I$39,F54)</f>
        <v>0</v>
      </c>
      <c r="F54" s="66" t="s">
        <v>818</v>
      </c>
      <c r="G54" s="64">
        <f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f>
        <v>0</v>
      </c>
      <c r="H54" s="61">
        <f t="shared" si="1"/>
        <v>0</v>
      </c>
    </row>
    <row r="55" spans="5:8" ht="16.5" thickTop="1" thickBot="1" x14ac:dyDescent="0.3">
      <c r="E55" s="62">
        <f>COUNTIF(junhoInvestT!$I$2:$I$32,F55)+COUNTIF(julhoInvestT!$I$2:$I$45,F55)+COUNTIF(agostoInvestT!$I$2:$I$55,F55)+COUNTIF(setembroInvestT!$I$2:$I$80,F55)+COUNTIF(outubroInvestT!$I$2:$I$86,F55)+COUNTIF(novembroInvestT!$I$2:$I$39,F55)</f>
        <v>5</v>
      </c>
      <c r="F55" s="6" t="s">
        <v>536</v>
      </c>
      <c r="G55" s="64">
        <f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f>
        <v>112</v>
      </c>
      <c r="H55" s="61">
        <f t="shared" si="1"/>
        <v>0.11199999999999999</v>
      </c>
    </row>
    <row r="56" spans="5:8" ht="16.5" thickTop="1" thickBot="1" x14ac:dyDescent="0.3">
      <c r="E56" s="62">
        <f>COUNTIF(junhoInvestT!$I$2:$I$32,F56)+COUNTIF(julhoInvestT!$I$2:$I$45,F56)+COUNTIF(agostoInvestT!$I$2:$I$55,F56)+COUNTIF(setembroInvestT!$I$2:$I$80,F56)+COUNTIF(outubroInvestT!$I$2:$I$86,F56)+COUNTIF(novembroInvestT!$I$2:$I$39,F56)</f>
        <v>2</v>
      </c>
      <c r="F56" s="12" t="s">
        <v>124</v>
      </c>
      <c r="G56" s="64">
        <f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f>
        <v>0</v>
      </c>
      <c r="H56" s="61">
        <f t="shared" si="1"/>
        <v>0</v>
      </c>
    </row>
    <row r="57" spans="5:8" ht="16.5" thickTop="1" thickBot="1" x14ac:dyDescent="0.3">
      <c r="E57" s="62">
        <f>COUNTIF(junhoInvestT!$I$2:$I$32,F57)+COUNTIF(julhoInvestT!$I$2:$I$45,F57)+COUNTIF(agostoInvestT!$I$2:$I$55,F57)+COUNTIF(setembroInvestT!$I$2:$I$80,F57)+COUNTIF(outubroInvestT!$I$2:$I$86,F57)+COUNTIF(novembroInvestT!$I$2:$I$39,F57)</f>
        <v>0</v>
      </c>
      <c r="F57" s="6" t="s">
        <v>572</v>
      </c>
      <c r="G57" s="64">
        <f>SUMIFS(junhoInvestT!$G$2:$G$32,junhoInvestT!$I$2:$I$32,F57)+SUMIFS(julhoInvestT!$G$2:$G$45,julhoInvestT!$I$2:$I$45,F57)+SUMIFS(agostoInvestT!$G$2:$G$55,agostoInvestT!$I$2:$I$55,F57)+SUMIFS(setembroInvestT!$G$2:$G$80,setembroInvestT!$I$2:$I$80,F57)+SUMIFS(outubroInvestT!$G$2:$G$86,outubroInvestT!$I$2:$I$86,F57)+SUMIFS(novembroInvestT!$G$2:$G$39,novembroInvestT!$I$2:$I$39,F57)</f>
        <v>0</v>
      </c>
      <c r="H57" s="61">
        <f t="shared" si="1"/>
        <v>0</v>
      </c>
    </row>
    <row r="58" spans="5:8" ht="16.5" thickTop="1" thickBot="1" x14ac:dyDescent="0.3">
      <c r="E58" s="62">
        <f>COUNTIF(junhoInvestT!$I$2:$I$32,F58)+COUNTIF(julhoInvestT!$I$2:$I$45,F58)+COUNTIF(agostoInvestT!$I$2:$I$55,F58)+COUNTIF(setembroInvestT!$I$2:$I$80,F58)+COUNTIF(outubroInvestT!$I$2:$I$86,F58)+COUNTIF(novembroInvestT!$I$2:$I$39,F58)</f>
        <v>0</v>
      </c>
      <c r="F58" s="67" t="s">
        <v>815</v>
      </c>
      <c r="G58" s="64">
        <f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f>
        <v>0</v>
      </c>
      <c r="H58" s="61">
        <f t="shared" si="1"/>
        <v>0</v>
      </c>
    </row>
    <row r="59" spans="5:8" ht="16.5" thickTop="1" thickBot="1" x14ac:dyDescent="0.3">
      <c r="E59" s="62">
        <f>COUNTIF(junhoInvestT!$I$2:$I$32,F59)+COUNTIF(julhoInvestT!$I$2:$I$45,F59)+COUNTIF(agostoInvestT!$I$2:$I$55,F59)+COUNTIF(setembroInvestT!$I$2:$I$80,F59)+COUNTIF(outubroInvestT!$I$2:$I$86,F59)+COUNTIF(novembroInvestT!$I$2:$I$39,F59)</f>
        <v>19</v>
      </c>
      <c r="F59" s="6" t="s">
        <v>13</v>
      </c>
      <c r="G59" s="64">
        <f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f>
        <v>4586.0000000000009</v>
      </c>
      <c r="H59" s="61">
        <f t="shared" si="1"/>
        <v>4.5860000000000012</v>
      </c>
    </row>
    <row r="60" spans="5:8" ht="16.5" thickTop="1" thickBot="1" x14ac:dyDescent="0.3">
      <c r="E60" s="62">
        <f>COUNTIF(junhoInvestT!$I$2:$I$32,F60)+COUNTIF(julhoInvestT!$I$2:$I$45,F60)+COUNTIF(agostoInvestT!$I$2:$I$55,F60)+COUNTIF(setembroInvestT!$I$2:$I$80,F60)+COUNTIF(outubroInvestT!$I$2:$I$86,F60)+COUNTIF(novembroInvestT!$I$2:$I$39,F60)</f>
        <v>65</v>
      </c>
      <c r="F60" s="6" t="s">
        <v>14</v>
      </c>
      <c r="G60" s="64">
        <f>SUMIFS(junhoInvestT!$G$2:$G$32,junhoInvestT!$I$2:$I$32,F60)+SUMIFS(julhoInvestT!$G$2:$G$45,julhoInvestT!$I$2:$I$45,F60)+SUMIFS(agostoInvestT!$G$2:$G$55,agostoInvestT!$I$2:$I$55,F60)+SUMIFS(setembroInvestT!$G$2:$G$80,setembroInvestT!$I$2:$I$80,F60)+SUMIFS(outubroInvestT!$G$2:$G$86,outubroInvestT!$I$2:$I$86,F60)+SUMIFS(novembroInvestT!$G$2:$G$39,novembroInvestT!$I$2:$I$39,F60)</f>
        <v>1744</v>
      </c>
      <c r="H60" s="61">
        <f t="shared" si="1"/>
        <v>1.744</v>
      </c>
    </row>
    <row r="61" spans="5:8" ht="16.5" thickTop="1" thickBot="1" x14ac:dyDescent="0.3">
      <c r="E61" s="62">
        <f>COUNTIF(junhoInvestT!$I$2:$I$32,F61)+COUNTIF(julhoInvestT!$I$2:$I$45,F61)+COUNTIF(agostoInvestT!$I$2:$I$55,F61)+COUNTIF(setembroInvestT!$I$2:$I$80,F61)+COUNTIF(outubroInvestT!$I$2:$I$86,F61)+COUNTIF(novembroInvestT!$I$2:$I$39,F61)</f>
        <v>0</v>
      </c>
      <c r="F61" s="12" t="s">
        <v>816</v>
      </c>
      <c r="G61" s="64">
        <f>SUMIFS(junhoInvestT!$G$2:$G$32,junhoInvestT!$I$2:$I$32,F61)+SUMIFS(julhoInvestT!$G$2:$G$45,julhoInvestT!$I$2:$I$45,F61)+SUMIFS(agostoInvestT!$G$2:$G$55,agostoInvestT!$I$2:$I$55,F61)+SUMIFS(setembroInvestT!$G$2:$G$80,setembroInvestT!$I$2:$I$80,F61)+SUMIFS(outubroInvestT!$G$2:$G$86,outubroInvestT!$I$2:$I$86,F61)+SUMIFS(novembroInvestT!$G$2:$G$39,novembroInvestT!$I$2:$I$39,F61)</f>
        <v>0</v>
      </c>
      <c r="H61" s="61">
        <f t="shared" si="1"/>
        <v>0</v>
      </c>
    </row>
    <row r="62" spans="5:8" ht="16.5" thickTop="1" thickBot="1" x14ac:dyDescent="0.3">
      <c r="E62" s="62">
        <f>COUNTIF(junhoInvestT!$I$2:$I$32,F62)+COUNTIF(julhoInvestT!$I$2:$I$45,F62)+COUNTIF(agostoInvestT!$I$2:$I$55,F62)+COUNTIF(setembroInvestT!$I$2:$I$80,F62)+COUNTIF(outubroInvestT!$I$2:$I$86,F62)+COUNTIF(novembroInvestT!$I$2:$I$39,F62)</f>
        <v>1</v>
      </c>
      <c r="F62" s="6" t="s">
        <v>511</v>
      </c>
      <c r="G62" s="64">
        <f>SUMIFS(junhoInvestT!$G$2:$G$32,junhoInvestT!$I$2:$I$32,F62)+SUMIFS(julhoInvestT!$G$2:$G$45,julhoInvestT!$I$2:$I$45,F62)+SUMIFS(agostoInvestT!$G$2:$G$55,agostoInvestT!$I$2:$I$55,F62)+SUMIFS(setembroInvestT!$G$2:$G$80,setembroInvestT!$I$2:$I$80,F62)+SUMIFS(outubroInvestT!$G$2:$G$86,outubroInvestT!$I$2:$I$86,F62)+SUMIFS(novembroInvestT!$G$2:$G$39,novembroInvestT!$I$2:$I$39,F62)</f>
        <v>3164</v>
      </c>
      <c r="H62" s="61">
        <f t="shared" si="1"/>
        <v>3.1640000000000001</v>
      </c>
    </row>
    <row r="63" spans="5:8" ht="16.5" thickTop="1" thickBot="1" x14ac:dyDescent="0.3">
      <c r="E63" s="62">
        <f>COUNTIF(junhoInvestT!$I$2:$I$32,F63)+COUNTIF(julhoInvestT!$I$2:$I$45,F63)+COUNTIF(agostoInvestT!$I$2:$I$55,F63)+COUNTIF(setembroInvestT!$I$2:$I$80,F63)+COUNTIF(outubroInvestT!$I$2:$I$86,F63)+COUNTIF(novembroInvestT!$I$2:$I$39,F63)</f>
        <v>2</v>
      </c>
      <c r="F63" s="65" t="s">
        <v>88</v>
      </c>
      <c r="G63" s="64">
        <f>SUMIFS(junhoInvestT!$G$2:$G$32,junhoInvestT!$I$2:$I$32,F63)+SUMIFS(julhoInvestT!$G$2:$G$45,julhoInvestT!$I$2:$I$45,F63)+SUMIFS(agostoInvestT!$G$2:$G$55,agostoInvestT!$I$2:$I$55,F63)+SUMIFS(setembroInvestT!$G$2:$G$80,setembroInvestT!$I$2:$I$80,F63)+SUMIFS(outubroInvestT!$G$2:$G$86,outubroInvestT!$I$2:$I$86,F63)+SUMIFS(novembroInvestT!$G$2:$G$39,novembroInvestT!$I$2:$I$39,F63)</f>
        <v>-2800</v>
      </c>
      <c r="H63" s="61">
        <f t="shared" si="1"/>
        <v>-2.8000000000000003</v>
      </c>
    </row>
    <row r="64" spans="5:8" ht="16.5" thickTop="1" thickBot="1" x14ac:dyDescent="0.3">
      <c r="E64" s="62">
        <f>COUNTIF(junhoInvestT!$I$2:$I$32,F64)+COUNTIF(julhoInvestT!$I$2:$I$45,F64)+COUNTIF(agostoInvestT!$I$2:$I$55,F64)+COUNTIF(setembroInvestT!$I$2:$I$80,F64)+COUNTIF(outubroInvestT!$I$2:$I$86,F64)+COUNTIF(novembroInvestT!$I$2:$I$39,F64)</f>
        <v>1</v>
      </c>
      <c r="F64" s="6" t="s">
        <v>558</v>
      </c>
      <c r="G64" s="64">
        <f>SUMIFS(junhoInvestT!$G$2:$G$32,junhoInvestT!$I$2:$I$32,F64)+SUMIFS(julhoInvestT!$G$2:$G$45,julhoInvestT!$I$2:$I$45,F64)+SUMIFS(agostoInvestT!$G$2:$G$55,agostoInvestT!$I$2:$I$55,F64)+SUMIFS(setembroInvestT!$G$2:$G$80,setembroInvestT!$I$2:$I$80,F64)+SUMIFS(outubroInvestT!$G$2:$G$86,outubroInvestT!$I$2:$I$86,F64)+SUMIFS(novembroInvestT!$G$2:$G$39,novembroInvestT!$I$2:$I$39,F64)</f>
        <v>2827.9999999999991</v>
      </c>
      <c r="H64" s="61">
        <f t="shared" si="1"/>
        <v>2.827999999999999</v>
      </c>
    </row>
    <row r="65" spans="5:8" ht="16.5" thickTop="1" thickBot="1" x14ac:dyDescent="0.3">
      <c r="E65" s="62">
        <f>COUNTIF(junhoInvestT!$I$2:$I$32,F65)+COUNTIF(julhoInvestT!$I$2:$I$45,F65)+COUNTIF(agostoInvestT!$I$2:$I$55,F65)+COUNTIF(setembroInvestT!$I$2:$I$80,F65)+COUNTIF(outubroInvestT!$I$2:$I$86,F65)+COUNTIF(novembroInvestT!$I$2:$I$39,F65)</f>
        <v>1</v>
      </c>
      <c r="F65" s="6" t="s">
        <v>528</v>
      </c>
      <c r="G65" s="64">
        <f>SUMIFS(junhoInvestT!$G$2:$G$32,junhoInvestT!$I$2:$I$32,F65)+SUMIFS(julhoInvestT!$G$2:$G$45,julhoInvestT!$I$2:$I$45,F65)+SUMIFS(agostoInvestT!$G$2:$G$55,agostoInvestT!$I$2:$I$55,F65)+SUMIFS(setembroInvestT!$G$2:$G$80,setembroInvestT!$I$2:$I$80,F65)+SUMIFS(outubroInvestT!$G$2:$G$86,outubroInvestT!$I$2:$I$86,F65)+SUMIFS(novembroInvestT!$G$2:$G$39,novembroInvestT!$I$2:$I$39,F65)</f>
        <v>2464</v>
      </c>
      <c r="H65" s="61">
        <f t="shared" si="1"/>
        <v>2.464</v>
      </c>
    </row>
    <row r="66" spans="5:8" ht="16.5" thickTop="1" thickBot="1" x14ac:dyDescent="0.3">
      <c r="E66" s="62">
        <f>COUNTIF(junhoInvestT!$I$2:$I$32,F66)+COUNTIF(julhoInvestT!$I$2:$I$45,F66)+COUNTIF(agostoInvestT!$I$2:$I$55,F66)+COUNTIF(setembroInvestT!$I$2:$I$80,F66)+COUNTIF(outubroInvestT!$I$2:$I$86,F66)+COUNTIF(novembroInvestT!$I$2:$I$39,F66)</f>
        <v>13</v>
      </c>
      <c r="F66" s="6" t="s">
        <v>18</v>
      </c>
      <c r="G66" s="64">
        <f>SUMIFS(junhoInvestT!$G$2:$G$32,junhoInvestT!$I$2:$I$32,F66)+SUMIFS(julhoInvestT!$G$2:$G$45,julhoInvestT!$I$2:$I$45,F66)+SUMIFS(agostoInvestT!$G$2:$G$55,agostoInvestT!$I$2:$I$55,F66)+SUMIFS(setembroInvestT!$G$2:$G$80,setembroInvestT!$I$2:$I$80,F66)+SUMIFS(outubroInvestT!$G$2:$G$86,outubroInvestT!$I$2:$I$86,F66)+SUMIFS(novembroInvestT!$G$2:$G$39,novembroInvestT!$I$2:$I$39,F66)</f>
        <v>-1838.0000000000005</v>
      </c>
      <c r="H66" s="61">
        <f t="shared" si="1"/>
        <v>-1.8380000000000003</v>
      </c>
    </row>
    <row r="67" spans="5:8" ht="16.5" thickTop="1" thickBot="1" x14ac:dyDescent="0.3">
      <c r="E67" s="62">
        <f>COUNTIF(junhoInvestT!$I$2:$I$32,F67)+COUNTIF(julhoInvestT!$I$2:$I$45,F67)+COUNTIF(agostoInvestT!$I$2:$I$55,F67)+COUNTIF(setembroInvestT!$I$2:$I$80,F67)+COUNTIF(outubroInvestT!$I$2:$I$86,F67)+COUNTIF(novembroInvestT!$I$2:$I$39,F67)</f>
        <v>1</v>
      </c>
      <c r="F67" s="6" t="s">
        <v>25</v>
      </c>
      <c r="G67" s="64">
        <f>SUMIFS(junhoInvestT!$G$2:$G$32,junhoInvestT!$I$2:$I$32,F67)+SUMIFS(julhoInvestT!$G$2:$G$45,julhoInvestT!$I$2:$I$45,F67)+SUMIFS(agostoInvestT!$G$2:$G$55,agostoInvestT!$I$2:$I$55,F67)+SUMIFS(setembroInvestT!$G$2:$G$80,setembroInvestT!$I$2:$I$80,F67)+SUMIFS(outubroInvestT!$G$2:$G$86,outubroInvestT!$I$2:$I$86,F67)+SUMIFS(novembroInvestT!$G$2:$G$39,novembroInvestT!$I$2:$I$39,F67)</f>
        <v>1180</v>
      </c>
      <c r="H67" s="61">
        <f t="shared" si="1"/>
        <v>1.18</v>
      </c>
    </row>
    <row r="68" spans="5:8" ht="16.5" thickTop="1" thickBot="1" x14ac:dyDescent="0.3">
      <c r="E68" s="62">
        <f>COUNTIF(junhoInvestT!$I$2:$I$32,F68)+COUNTIF(julhoInvestT!$I$2:$I$45,F68)+COUNTIF(agostoInvestT!$I$2:$I$55,F68)+COUNTIF(setembroInvestT!$I$2:$I$80,F68)+COUNTIF(outubroInvestT!$I$2:$I$86,F68)+COUNTIF(novembroInvestT!$I$2:$I$39,F68)</f>
        <v>0</v>
      </c>
      <c r="F68" s="12" t="s">
        <v>817</v>
      </c>
      <c r="G68" s="64">
        <f>SUMIFS(junhoInvestT!$G$2:$G$32,junhoInvestT!$I$2:$I$32,F68)+SUMIFS(julhoInvestT!$G$2:$G$45,julhoInvestT!$I$2:$I$45,F68)+SUMIFS(agostoInvestT!$G$2:$G$55,agostoInvestT!$I$2:$I$55,F68)+SUMIFS(setembroInvestT!$G$2:$G$80,setembroInvestT!$I$2:$I$80,F68)+SUMIFS(outubroInvestT!$G$2:$G$86,outubroInvestT!$I$2:$I$86,F68)+SUMIFS(novembroInvestT!$G$2:$G$39,novembroInvestT!$I$2:$I$39,F68)</f>
        <v>0</v>
      </c>
      <c r="H68" s="61">
        <f t="shared" si="1"/>
        <v>0</v>
      </c>
    </row>
    <row r="69" spans="5:8" ht="16.5" thickTop="1" thickBot="1" x14ac:dyDescent="0.3">
      <c r="E69" s="62">
        <f>COUNTIF(junhoInvestT!$I$2:$I$32,F69)+COUNTIF(julhoInvestT!$I$2:$I$45,F69)+COUNTIF(agostoInvestT!$I$2:$I$55,F69)+COUNTIF(setembroInvestT!$I$2:$I$80,F69)+COUNTIF(outubroInvestT!$I$2:$I$86,F69)+COUNTIF(novembroInvestT!$I$2:$I$39,F69)</f>
        <v>2</v>
      </c>
      <c r="F69" s="10" t="s">
        <v>399</v>
      </c>
      <c r="G69" s="64">
        <f>SUMIFS(junhoInvestT!$G$2:$G$32,junhoInvestT!$I$2:$I$32,F69)+SUMIFS(julhoInvestT!$G$2:$G$45,julhoInvestT!$I$2:$I$45,F69)+SUMIFS(agostoInvestT!$G$2:$G$55,agostoInvestT!$I$2:$I$55,F69)+SUMIFS(setembroInvestT!$G$2:$G$80,setembroInvestT!$I$2:$I$80,F69)+SUMIFS(outubroInvestT!$G$2:$G$86,outubroInvestT!$I$2:$I$86,F69)+SUMIFS(novembroInvestT!$G$2:$G$39,novembroInvestT!$I$2:$I$39,F69)</f>
        <v>0</v>
      </c>
      <c r="H69" s="61">
        <f t="shared" si="1"/>
        <v>0</v>
      </c>
    </row>
    <row r="70" spans="5:8" ht="16.5" thickTop="1" thickBot="1" x14ac:dyDescent="0.3">
      <c r="E70" s="62">
        <f>COUNTIF(junhoInvestT!$I$2:$I$32,F70)+COUNTIF(julhoInvestT!$I$2:$I$45,F70)+COUNTIF(agostoInvestT!$I$2:$I$55,F70)+COUNTIF(setembroInvestT!$I$2:$I$80,F70)+COUNTIF(outubroInvestT!$I$2:$I$86,F70)+COUNTIF(novembroInvestT!$I$2:$I$39,F70)</f>
        <v>0</v>
      </c>
      <c r="F70" s="6"/>
      <c r="G70" s="64">
        <f>SUMIFS(junhoInvestT!$G$2:$G$32,junhoInvestT!$I$2:$I$32,F70)+SUMIFS(julhoInvestT!$G$2:$G$45,julhoInvestT!$I$2:$I$45,F70)+SUMIFS(agostoInvestT!$G$2:$G$55,agostoInvestT!$I$2:$I$55,F70)+SUMIFS(setembroInvestT!$G$2:$G$80,setembroInvestT!$I$2:$I$80,F70)+SUMIFS(outubroInvestT!$G$2:$G$86,outubroInvestT!$I$2:$I$86,F70)+SUMIFS(novembroInvestT!$G$2:$G$39,novembroInvestT!$I$2:$I$39,F70)</f>
        <v>0</v>
      </c>
      <c r="H70" s="61">
        <f t="shared" si="1"/>
        <v>0</v>
      </c>
    </row>
    <row r="71" spans="5:8" ht="15.75" thickTop="1" x14ac:dyDescent="0.25">
      <c r="E71" s="6">
        <f>SUM(E41:E70)</f>
        <v>213</v>
      </c>
      <c r="F71" s="6"/>
      <c r="G71" s="6"/>
      <c r="H71" s="6">
        <f>SUM(H41:H64)</f>
        <v>39.756</v>
      </c>
    </row>
  </sheetData>
  <conditionalFormatting sqref="G3:G32">
    <cfRule type="cellIs" dxfId="165" priority="3" operator="greaterThan">
      <formula>0</formula>
    </cfRule>
    <cfRule type="cellIs" dxfId="164" priority="4" operator="lessThan">
      <formula>0</formula>
    </cfRule>
  </conditionalFormatting>
  <conditionalFormatting sqref="G41:G70">
    <cfRule type="cellIs" dxfId="163" priority="1" operator="greaterThan">
      <formula>0</formula>
    </cfRule>
    <cfRule type="cellIs" dxfId="162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5" zoomScale="80" zoomScaleNormal="80" workbookViewId="0">
      <selection activeCell="I43" sqref="I43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146</v>
      </c>
      <c r="M2" t="s">
        <v>34</v>
      </c>
    </row>
    <row r="3" spans="1:13" x14ac:dyDescent="0.25">
      <c r="A3" s="5">
        <v>44899</v>
      </c>
      <c r="B3" t="s">
        <v>725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140</v>
      </c>
      <c r="M3" t="s">
        <v>165</v>
      </c>
    </row>
    <row r="4" spans="1:13" x14ac:dyDescent="0.25">
      <c r="A4" s="5">
        <v>44899</v>
      </c>
      <c r="B4" t="s">
        <v>726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151</v>
      </c>
      <c r="M4" t="s">
        <v>34</v>
      </c>
    </row>
    <row r="5" spans="1:13" x14ac:dyDescent="0.25">
      <c r="A5" s="5">
        <v>44905</v>
      </c>
      <c r="B5" t="s">
        <v>727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34</v>
      </c>
    </row>
    <row r="6" spans="1:13" x14ac:dyDescent="0.25">
      <c r="A6" s="5">
        <v>44905</v>
      </c>
      <c r="B6" t="s">
        <v>426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140</v>
      </c>
      <c r="M6" s="9" t="s">
        <v>46</v>
      </c>
    </row>
    <row r="7" spans="1:13" x14ac:dyDescent="0.25">
      <c r="A7" s="5">
        <v>44905</v>
      </c>
      <c r="B7" t="s">
        <v>728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148</v>
      </c>
      <c r="M7" t="s">
        <v>34</v>
      </c>
    </row>
    <row r="8" spans="1:13" x14ac:dyDescent="0.25">
      <c r="A8" s="5">
        <v>44905</v>
      </c>
      <c r="B8" t="s">
        <v>729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96</v>
      </c>
    </row>
    <row r="9" spans="1:13" x14ac:dyDescent="0.25">
      <c r="A9" s="5">
        <v>44905</v>
      </c>
      <c r="B9" t="s">
        <v>730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481</v>
      </c>
      <c r="M9" s="9" t="s">
        <v>46</v>
      </c>
    </row>
    <row r="10" spans="1:13" x14ac:dyDescent="0.25">
      <c r="A10" s="5">
        <v>44905</v>
      </c>
      <c r="B10" t="s">
        <v>731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148</v>
      </c>
      <c r="M10" s="9" t="s">
        <v>46</v>
      </c>
    </row>
    <row r="11" spans="1:13" x14ac:dyDescent="0.25">
      <c r="A11" s="5">
        <v>44906</v>
      </c>
      <c r="B11" t="s">
        <v>732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147</v>
      </c>
      <c r="M11" t="s">
        <v>165</v>
      </c>
    </row>
    <row r="12" spans="1:13" x14ac:dyDescent="0.25">
      <c r="A12" s="5">
        <v>44906</v>
      </c>
      <c r="B12" t="s">
        <v>733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140</v>
      </c>
      <c r="M12" t="s">
        <v>165</v>
      </c>
    </row>
    <row r="13" spans="1:13" x14ac:dyDescent="0.25">
      <c r="A13" s="5">
        <v>44906</v>
      </c>
      <c r="B13" t="s">
        <v>734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140</v>
      </c>
      <c r="M13" s="9" t="s">
        <v>46</v>
      </c>
    </row>
    <row r="14" spans="1:13" x14ac:dyDescent="0.25">
      <c r="A14" s="5">
        <v>44912</v>
      </c>
      <c r="B14" t="s">
        <v>735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151</v>
      </c>
      <c r="M14" t="s">
        <v>34</v>
      </c>
    </row>
    <row r="15" spans="1:13" x14ac:dyDescent="0.25">
      <c r="A15" s="5">
        <v>44912</v>
      </c>
      <c r="B15" t="s">
        <v>736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155</v>
      </c>
      <c r="M15" t="s">
        <v>34</v>
      </c>
    </row>
    <row r="16" spans="1:13" x14ac:dyDescent="0.25">
      <c r="A16" s="5">
        <v>44912</v>
      </c>
      <c r="B16" t="s">
        <v>737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34</v>
      </c>
    </row>
    <row r="17" spans="1:13" x14ac:dyDescent="0.25">
      <c r="A17" s="5">
        <v>44912</v>
      </c>
      <c r="B17" t="s">
        <v>738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157</v>
      </c>
      <c r="M17" t="s">
        <v>34</v>
      </c>
    </row>
    <row r="18" spans="1:13" x14ac:dyDescent="0.25">
      <c r="A18" s="5">
        <v>44912</v>
      </c>
      <c r="B18" t="s">
        <v>739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146</v>
      </c>
      <c r="M18" s="9" t="s">
        <v>46</v>
      </c>
    </row>
    <row r="19" spans="1:13" x14ac:dyDescent="0.25">
      <c r="A19" s="5">
        <v>44912</v>
      </c>
      <c r="B19" s="9" t="s">
        <v>740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145</v>
      </c>
      <c r="M19" t="s">
        <v>96</v>
      </c>
    </row>
    <row r="20" spans="1:13" x14ac:dyDescent="0.25">
      <c r="A20" s="5">
        <v>44912</v>
      </c>
      <c r="B20" t="s">
        <v>741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140</v>
      </c>
      <c r="M20" t="s">
        <v>34</v>
      </c>
    </row>
    <row r="21" spans="1:13" x14ac:dyDescent="0.25">
      <c r="A21" s="5">
        <v>44912</v>
      </c>
      <c r="B21" t="s">
        <v>742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148</v>
      </c>
      <c r="M21" t="s">
        <v>34</v>
      </c>
    </row>
    <row r="22" spans="1:13" x14ac:dyDescent="0.25">
      <c r="A22" s="5">
        <v>44915</v>
      </c>
      <c r="B22" s="9" t="s">
        <v>740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96</v>
      </c>
    </row>
    <row r="23" spans="1:13" x14ac:dyDescent="0.25">
      <c r="A23" s="5">
        <v>44921</v>
      </c>
      <c r="B23" t="s">
        <v>743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142</v>
      </c>
      <c r="M23" t="s">
        <v>34</v>
      </c>
    </row>
    <row r="24" spans="1:13" x14ac:dyDescent="0.25">
      <c r="A24" s="5">
        <v>44921</v>
      </c>
      <c r="B24" t="s">
        <v>744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140</v>
      </c>
      <c r="M24" t="s">
        <v>34</v>
      </c>
    </row>
    <row r="25" spans="1:13" x14ac:dyDescent="0.25">
      <c r="A25" s="5">
        <v>44921</v>
      </c>
      <c r="B25" t="s">
        <v>745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146</v>
      </c>
      <c r="M25" s="9" t="s">
        <v>46</v>
      </c>
    </row>
    <row r="26" spans="1:13" x14ac:dyDescent="0.25">
      <c r="A26" s="5">
        <v>44921</v>
      </c>
      <c r="B26" t="s">
        <v>746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146</v>
      </c>
      <c r="M26" t="s">
        <v>96</v>
      </c>
    </row>
    <row r="27" spans="1:13" x14ac:dyDescent="0.25">
      <c r="A27" s="5">
        <v>44921</v>
      </c>
      <c r="B27" t="s">
        <v>747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154</v>
      </c>
      <c r="M27" s="9" t="s">
        <v>46</v>
      </c>
    </row>
    <row r="28" spans="1:13" x14ac:dyDescent="0.25">
      <c r="A28" s="5">
        <v>44921</v>
      </c>
      <c r="B28" t="s">
        <v>748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150</v>
      </c>
      <c r="M28" s="9" t="s">
        <v>46</v>
      </c>
    </row>
    <row r="29" spans="1:13" x14ac:dyDescent="0.25">
      <c r="A29" s="5">
        <v>44921</v>
      </c>
      <c r="B29" t="s">
        <v>749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142</v>
      </c>
      <c r="M29" t="s">
        <v>165</v>
      </c>
    </row>
    <row r="30" spans="1:13" x14ac:dyDescent="0.25">
      <c r="A30" s="5">
        <v>44921</v>
      </c>
      <c r="B30" t="s">
        <v>750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139</v>
      </c>
      <c r="M30" t="s">
        <v>165</v>
      </c>
    </row>
    <row r="31" spans="1:13" x14ac:dyDescent="0.25">
      <c r="A31" s="5">
        <v>44921</v>
      </c>
      <c r="B31" t="s">
        <v>751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145</v>
      </c>
      <c r="M31" t="s">
        <v>34</v>
      </c>
    </row>
    <row r="32" spans="1:13" x14ac:dyDescent="0.25">
      <c r="A32" s="5">
        <v>44924</v>
      </c>
      <c r="B32" t="s">
        <v>752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145</v>
      </c>
      <c r="M32" t="s">
        <v>83</v>
      </c>
    </row>
    <row r="33" spans="1:13" x14ac:dyDescent="0.25">
      <c r="A33" s="5">
        <v>44924</v>
      </c>
      <c r="B33" t="s">
        <v>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761</v>
      </c>
      <c r="M33" t="s">
        <v>34</v>
      </c>
    </row>
    <row r="34" spans="1:13" x14ac:dyDescent="0.25">
      <c r="A34" s="5">
        <v>44924</v>
      </c>
      <c r="B34" t="s">
        <v>754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155</v>
      </c>
      <c r="M34" t="s">
        <v>96</v>
      </c>
    </row>
    <row r="35" spans="1:13" x14ac:dyDescent="0.25">
      <c r="A35" s="5">
        <v>44924</v>
      </c>
      <c r="B35" t="s">
        <v>755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154</v>
      </c>
      <c r="M35" t="s">
        <v>34</v>
      </c>
    </row>
    <row r="36" spans="1:13" x14ac:dyDescent="0.25">
      <c r="A36" s="5">
        <v>44924</v>
      </c>
      <c r="B36" t="s">
        <v>756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151</v>
      </c>
      <c r="M36" t="s">
        <v>34</v>
      </c>
    </row>
    <row r="37" spans="1:13" x14ac:dyDescent="0.25">
      <c r="A37" s="5">
        <v>44925</v>
      </c>
      <c r="B37" t="s">
        <v>757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142</v>
      </c>
      <c r="M37" s="9" t="s">
        <v>46</v>
      </c>
    </row>
    <row r="38" spans="1:13" x14ac:dyDescent="0.25">
      <c r="A38" s="5">
        <v>44925</v>
      </c>
      <c r="B38" t="s">
        <v>758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148</v>
      </c>
      <c r="M38" t="s">
        <v>34</v>
      </c>
    </row>
    <row r="39" spans="1:13" x14ac:dyDescent="0.25">
      <c r="A39" s="5">
        <v>44925</v>
      </c>
      <c r="B39" t="s">
        <v>759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142</v>
      </c>
      <c r="M39" s="9" t="s">
        <v>46</v>
      </c>
    </row>
    <row r="40" spans="1:13" x14ac:dyDescent="0.25">
      <c r="A40" s="5">
        <v>44926</v>
      </c>
      <c r="B40" t="s">
        <v>760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155</v>
      </c>
      <c r="M40" t="s">
        <v>121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44899</v>
      </c>
      <c r="B2" t="s">
        <v>725</v>
      </c>
      <c r="C2" s="71">
        <v>1.93</v>
      </c>
      <c r="D2" s="71" t="s">
        <v>569</v>
      </c>
      <c r="E2" s="76" t="s">
        <v>488</v>
      </c>
      <c r="F2" s="72">
        <f>C2*D$25</f>
        <v>2316</v>
      </c>
      <c r="G2" s="72">
        <f t="shared" ref="G2:G11" si="0">F2-D$25</f>
        <v>1116</v>
      </c>
      <c r="H2" s="6" t="s">
        <v>140</v>
      </c>
      <c r="I2" s="6" t="s">
        <v>165</v>
      </c>
    </row>
    <row r="3" spans="1:9" ht="15.75" x14ac:dyDescent="0.25">
      <c r="A3" s="5">
        <v>44906</v>
      </c>
      <c r="B3" t="s">
        <v>732</v>
      </c>
      <c r="C3" s="71">
        <v>1.89</v>
      </c>
      <c r="D3" s="71" t="s">
        <v>569</v>
      </c>
      <c r="E3" s="73" t="s">
        <v>488</v>
      </c>
      <c r="F3" s="72">
        <v>0</v>
      </c>
      <c r="G3" s="72">
        <f t="shared" si="0"/>
        <v>-1200</v>
      </c>
      <c r="H3" s="6" t="s">
        <v>147</v>
      </c>
      <c r="I3" s="6" t="s">
        <v>165</v>
      </c>
    </row>
    <row r="4" spans="1:9" ht="15.75" x14ac:dyDescent="0.25">
      <c r="A4" s="5">
        <v>44906</v>
      </c>
      <c r="B4" t="s">
        <v>733</v>
      </c>
      <c r="C4" s="71">
        <v>1.94</v>
      </c>
      <c r="D4" s="71" t="s">
        <v>569</v>
      </c>
      <c r="E4" s="76" t="s">
        <v>488</v>
      </c>
      <c r="F4" s="72">
        <f>C4*D$25</f>
        <v>2328</v>
      </c>
      <c r="G4" s="72">
        <f t="shared" si="0"/>
        <v>1128</v>
      </c>
      <c r="H4" s="6" t="s">
        <v>140</v>
      </c>
      <c r="I4" s="6" t="s">
        <v>165</v>
      </c>
    </row>
    <row r="5" spans="1:9" ht="15.75" x14ac:dyDescent="0.25">
      <c r="A5" s="5">
        <v>44912</v>
      </c>
      <c r="B5" t="s">
        <v>738</v>
      </c>
      <c r="C5" s="71">
        <v>1.82</v>
      </c>
      <c r="D5" s="71" t="s">
        <v>569</v>
      </c>
      <c r="E5" s="76" t="s">
        <v>488</v>
      </c>
      <c r="F5" s="72">
        <f>C5*D$25</f>
        <v>2184</v>
      </c>
      <c r="G5" s="72">
        <f t="shared" si="0"/>
        <v>984</v>
      </c>
      <c r="H5" s="6" t="s">
        <v>157</v>
      </c>
      <c r="I5" s="6" t="s">
        <v>34</v>
      </c>
    </row>
    <row r="6" spans="1:9" ht="15.75" x14ac:dyDescent="0.25">
      <c r="A6" s="5">
        <v>44921</v>
      </c>
      <c r="B6" t="s">
        <v>749</v>
      </c>
      <c r="C6" s="71">
        <v>1.83</v>
      </c>
      <c r="D6" s="71" t="s">
        <v>569</v>
      </c>
      <c r="E6" s="76" t="s">
        <v>488</v>
      </c>
      <c r="F6" s="72">
        <f>C6*D$25</f>
        <v>2196</v>
      </c>
      <c r="G6" s="72">
        <f t="shared" si="0"/>
        <v>996</v>
      </c>
      <c r="H6" s="6" t="s">
        <v>142</v>
      </c>
      <c r="I6" s="6" t="s">
        <v>165</v>
      </c>
    </row>
    <row r="7" spans="1:9" ht="15.75" x14ac:dyDescent="0.25">
      <c r="A7" s="5">
        <v>44921</v>
      </c>
      <c r="B7" t="s">
        <v>750</v>
      </c>
      <c r="C7" s="71">
        <v>1.88</v>
      </c>
      <c r="D7" s="71" t="s">
        <v>569</v>
      </c>
      <c r="E7" s="76" t="s">
        <v>488</v>
      </c>
      <c r="F7" s="72">
        <f>C7*D$25</f>
        <v>2256</v>
      </c>
      <c r="G7" s="72">
        <f t="shared" si="0"/>
        <v>1056</v>
      </c>
      <c r="H7" s="6" t="s">
        <v>139</v>
      </c>
      <c r="I7" s="6" t="s">
        <v>165</v>
      </c>
    </row>
    <row r="8" spans="1:9" ht="15.75" x14ac:dyDescent="0.25">
      <c r="A8" s="5">
        <v>44924</v>
      </c>
      <c r="B8" t="s">
        <v>753</v>
      </c>
      <c r="C8" s="71">
        <v>1.7</v>
      </c>
      <c r="D8" s="71" t="s">
        <v>569</v>
      </c>
      <c r="E8" s="73" t="s">
        <v>488</v>
      </c>
      <c r="F8" s="72">
        <v>0</v>
      </c>
      <c r="G8" s="72">
        <f t="shared" si="0"/>
        <v>-1200</v>
      </c>
      <c r="H8" s="6" t="s">
        <v>761</v>
      </c>
      <c r="I8" s="6" t="s">
        <v>34</v>
      </c>
    </row>
    <row r="9" spans="1:9" ht="15.75" x14ac:dyDescent="0.25">
      <c r="A9" s="5">
        <v>44924</v>
      </c>
      <c r="B9" t="s">
        <v>755</v>
      </c>
      <c r="C9" s="71">
        <v>1.72</v>
      </c>
      <c r="D9" s="71" t="s">
        <v>569</v>
      </c>
      <c r="E9" s="73" t="s">
        <v>488</v>
      </c>
      <c r="F9" s="72">
        <v>0</v>
      </c>
      <c r="G9" s="72">
        <f t="shared" si="0"/>
        <v>-1200</v>
      </c>
      <c r="H9" s="6" t="s">
        <v>154</v>
      </c>
      <c r="I9" s="6" t="s">
        <v>34</v>
      </c>
    </row>
    <row r="10" spans="1:9" ht="15.75" x14ac:dyDescent="0.25">
      <c r="A10" s="5">
        <v>44924</v>
      </c>
      <c r="B10" t="s">
        <v>756</v>
      </c>
      <c r="C10" s="71">
        <v>1.73</v>
      </c>
      <c r="D10" s="71" t="s">
        <v>569</v>
      </c>
      <c r="E10" s="76" t="s">
        <v>488</v>
      </c>
      <c r="F10" s="72">
        <f>C10*D$25</f>
        <v>2076</v>
      </c>
      <c r="G10" s="72">
        <f t="shared" si="0"/>
        <v>876</v>
      </c>
      <c r="H10" s="6" t="s">
        <v>151</v>
      </c>
      <c r="I10" s="6" t="s">
        <v>34</v>
      </c>
    </row>
    <row r="11" spans="1:9" ht="15.75" x14ac:dyDescent="0.25">
      <c r="A11" s="5">
        <v>44925</v>
      </c>
      <c r="B11" t="s">
        <v>758</v>
      </c>
      <c r="C11" s="71">
        <v>1.64</v>
      </c>
      <c r="D11" s="71" t="s">
        <v>569</v>
      </c>
      <c r="E11" s="76" t="s">
        <v>488</v>
      </c>
      <c r="F11" s="72">
        <f>C11*D$25</f>
        <v>1967.9999999999998</v>
      </c>
      <c r="G11" s="72">
        <f t="shared" si="0"/>
        <v>767.99999999999977</v>
      </c>
      <c r="H11" s="6" t="s">
        <v>148</v>
      </c>
      <c r="I11" s="6" t="s">
        <v>34</v>
      </c>
    </row>
    <row r="12" spans="1:9" ht="15.75" x14ac:dyDescent="0.25">
      <c r="A12" s="5"/>
      <c r="B12" s="6"/>
      <c r="C12" s="79"/>
      <c r="D12" s="79"/>
      <c r="E12" s="79"/>
      <c r="F12" s="80"/>
      <c r="G12" s="80"/>
      <c r="H12" s="6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10</v>
      </c>
      <c r="E14" s="51"/>
      <c r="F14" s="34"/>
      <c r="G14" s="12"/>
      <c r="H14" s="12"/>
      <c r="I14" s="6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  <c r="I15" s="6"/>
    </row>
    <row r="16" spans="1:9" x14ac:dyDescent="0.25">
      <c r="A16" s="6"/>
      <c r="B16" s="6" t="s">
        <v>168</v>
      </c>
      <c r="C16" s="6"/>
      <c r="D16" s="17">
        <f>D14-D15</f>
        <v>7</v>
      </c>
      <c r="E16" s="52"/>
      <c r="F16" s="36"/>
      <c r="G16" s="37"/>
      <c r="H16" s="37"/>
      <c r="I16" s="6"/>
    </row>
    <row r="17" spans="1:9" x14ac:dyDescent="0.25">
      <c r="A17" s="6"/>
      <c r="B17" s="6" t="s">
        <v>169</v>
      </c>
      <c r="C17" s="6"/>
      <c r="D17" s="6">
        <f>D16/D14*100</f>
        <v>70</v>
      </c>
      <c r="E17" s="52"/>
      <c r="F17" s="36"/>
      <c r="G17" s="37"/>
      <c r="H17" s="37"/>
      <c r="I17" s="6"/>
    </row>
    <row r="18" spans="1:9" x14ac:dyDescent="0.25">
      <c r="A18" s="6"/>
      <c r="B18" s="6" t="s">
        <v>170</v>
      </c>
      <c r="C18" s="6"/>
      <c r="D18" s="6">
        <f>1/D19*100</f>
        <v>55.309734513274343</v>
      </c>
      <c r="E18" s="52"/>
      <c r="F18" s="36"/>
      <c r="G18" s="37"/>
      <c r="H18" s="37"/>
      <c r="I18" s="6"/>
    </row>
    <row r="19" spans="1:9" x14ac:dyDescent="0.25">
      <c r="A19" s="6"/>
      <c r="B19" s="6" t="s">
        <v>171</v>
      </c>
      <c r="C19" s="6"/>
      <c r="D19" s="6">
        <f>SUM(C2:C11)/D14</f>
        <v>1.8079999999999998</v>
      </c>
      <c r="E19" s="52"/>
      <c r="F19" s="36"/>
      <c r="G19" s="37"/>
      <c r="H19" s="37"/>
      <c r="I19" s="6"/>
    </row>
    <row r="20" spans="1:9" x14ac:dyDescent="0.25">
      <c r="A20" s="6"/>
      <c r="B20" s="6" t="s">
        <v>172</v>
      </c>
      <c r="C20" s="6"/>
      <c r="D20" s="17">
        <f>D17-D18</f>
        <v>14.690265486725657</v>
      </c>
      <c r="E20" s="52"/>
      <c r="F20" s="36"/>
      <c r="G20" s="37"/>
      <c r="H20" s="37"/>
      <c r="I20" s="6"/>
    </row>
    <row r="21" spans="1:9" x14ac:dyDescent="0.25">
      <c r="A21" s="6"/>
      <c r="B21" s="6" t="s">
        <v>173</v>
      </c>
      <c r="C21" s="6"/>
      <c r="D21" s="17">
        <f>D20/1</f>
        <v>14.690265486725657</v>
      </c>
      <c r="E21" s="52"/>
      <c r="F21" s="36"/>
      <c r="G21" s="37"/>
      <c r="H21" s="37"/>
      <c r="I21" s="6"/>
    </row>
    <row r="22" spans="1:9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  <c r="I22" s="6"/>
    </row>
    <row r="23" spans="1:9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  <c r="I23" s="6"/>
    </row>
    <row r="24" spans="1:9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  <c r="I24" s="6"/>
    </row>
    <row r="25" spans="1:9" x14ac:dyDescent="0.25">
      <c r="A25" s="6"/>
      <c r="B25" s="40" t="s">
        <v>764</v>
      </c>
      <c r="C25" s="6"/>
      <c r="D25" s="41">
        <f>D24*1.2</f>
        <v>1200</v>
      </c>
      <c r="E25" s="52"/>
      <c r="F25" s="36"/>
      <c r="G25" s="37"/>
      <c r="H25" s="37"/>
      <c r="I25" s="6"/>
    </row>
    <row r="26" spans="1:9" x14ac:dyDescent="0.25">
      <c r="A26" s="6"/>
      <c r="B26" s="6" t="s">
        <v>176</v>
      </c>
      <c r="C26" s="6"/>
      <c r="D26" s="13">
        <f>SUM(G2:G11)</f>
        <v>3324</v>
      </c>
      <c r="E26" s="52"/>
      <c r="F26" s="36"/>
      <c r="G26" s="37"/>
      <c r="H26" s="37"/>
      <c r="I26" s="6"/>
    </row>
    <row r="27" spans="1:9" x14ac:dyDescent="0.25">
      <c r="A27" s="6"/>
      <c r="B27" s="42" t="s">
        <v>177</v>
      </c>
      <c r="C27" s="6"/>
      <c r="D27" s="12">
        <f>D26/D22*100</f>
        <v>3.3239999999999998</v>
      </c>
      <c r="E27" s="52"/>
      <c r="F27" s="36"/>
      <c r="G27" s="37"/>
      <c r="H27" s="37"/>
      <c r="I27" s="6"/>
    </row>
    <row r="28" spans="1:9" x14ac:dyDescent="0.25">
      <c r="I28" s="6"/>
    </row>
  </sheetData>
  <conditionalFormatting sqref="E15:E27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3:H13 G2:G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80" zoomScaleNormal="80" workbookViewId="0">
      <selection activeCell="I10" sqref="I10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4" max="16" width="9.140625" style="6"/>
    <col min="17" max="17" width="31.2851562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44598</v>
      </c>
      <c r="B2" s="6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M2" t="s">
        <v>11</v>
      </c>
      <c r="N2" s="6">
        <v>0</v>
      </c>
      <c r="O2" s="6">
        <v>0</v>
      </c>
      <c r="P2" s="6">
        <v>0</v>
      </c>
      <c r="Q2" s="6" t="s">
        <v>221</v>
      </c>
    </row>
    <row r="3" spans="1:17" x14ac:dyDescent="0.25">
      <c r="A3" s="5">
        <v>44598</v>
      </c>
      <c r="B3" s="6" t="s">
        <v>222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M3" t="s">
        <v>11</v>
      </c>
      <c r="N3" s="6">
        <v>0</v>
      </c>
      <c r="O3" s="6">
        <v>0</v>
      </c>
      <c r="P3" s="6">
        <v>0</v>
      </c>
      <c r="Q3" s="6" t="s">
        <v>223</v>
      </c>
    </row>
    <row r="4" spans="1:17" x14ac:dyDescent="0.25">
      <c r="A4" s="5">
        <v>44600</v>
      </c>
      <c r="B4" s="6" t="s">
        <v>224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>
        <v>1.27</v>
      </c>
      <c r="J4">
        <v>404</v>
      </c>
      <c r="K4">
        <v>1.42</v>
      </c>
      <c r="L4">
        <v>3</v>
      </c>
      <c r="M4" t="s">
        <v>11</v>
      </c>
      <c r="N4" s="12">
        <v>1.74</v>
      </c>
      <c r="O4" s="8">
        <v>2.12</v>
      </c>
      <c r="P4" s="6" t="s">
        <v>145</v>
      </c>
      <c r="Q4" s="6" t="s">
        <v>34</v>
      </c>
    </row>
    <row r="5" spans="1:17" x14ac:dyDescent="0.25">
      <c r="A5" s="5">
        <v>44600</v>
      </c>
      <c r="B5" s="6" t="s">
        <v>225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>
        <v>1.31</v>
      </c>
      <c r="J5">
        <v>404</v>
      </c>
      <c r="K5">
        <v>1.47</v>
      </c>
      <c r="L5">
        <v>2.78</v>
      </c>
      <c r="M5" t="s">
        <v>11</v>
      </c>
      <c r="N5" s="6">
        <v>1.75</v>
      </c>
      <c r="O5" s="8">
        <v>2.1</v>
      </c>
      <c r="P5" s="6" t="s">
        <v>146</v>
      </c>
      <c r="Q5" s="6" t="s">
        <v>34</v>
      </c>
    </row>
    <row r="6" spans="1:17" x14ac:dyDescent="0.25">
      <c r="A6" s="5">
        <v>44600</v>
      </c>
      <c r="B6" s="6" t="s">
        <v>226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>
        <v>1.34</v>
      </c>
      <c r="J6">
        <v>1.42</v>
      </c>
      <c r="K6">
        <v>1.53</v>
      </c>
      <c r="L6">
        <v>2.59</v>
      </c>
      <c r="M6" t="s">
        <v>11</v>
      </c>
      <c r="N6" s="6">
        <v>1.78</v>
      </c>
      <c r="O6" s="8">
        <v>2.06</v>
      </c>
      <c r="P6" s="6" t="s">
        <v>481</v>
      </c>
      <c r="Q6" s="6" t="s">
        <v>96</v>
      </c>
    </row>
    <row r="7" spans="1:17" x14ac:dyDescent="0.25">
      <c r="A7" s="5">
        <v>44600</v>
      </c>
      <c r="B7" s="6" t="s">
        <v>227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>
        <v>1.34</v>
      </c>
      <c r="J7">
        <v>1.43</v>
      </c>
      <c r="K7">
        <v>1.56</v>
      </c>
      <c r="L7">
        <v>2.5099999999999998</v>
      </c>
      <c r="M7" t="s">
        <v>11</v>
      </c>
      <c r="N7" s="8">
        <v>1.79</v>
      </c>
      <c r="O7" s="6">
        <v>2.04</v>
      </c>
      <c r="P7" s="6" t="s">
        <v>145</v>
      </c>
      <c r="Q7" s="6" t="s">
        <v>96</v>
      </c>
    </row>
    <row r="8" spans="1:17" x14ac:dyDescent="0.25">
      <c r="A8" s="5">
        <v>44601</v>
      </c>
      <c r="B8" s="6" t="s">
        <v>228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>
        <v>404</v>
      </c>
      <c r="J8">
        <v>1.26</v>
      </c>
      <c r="K8">
        <v>1.32</v>
      </c>
      <c r="L8">
        <v>3.59</v>
      </c>
      <c r="M8" t="s">
        <v>11</v>
      </c>
      <c r="N8" s="8">
        <v>1.61</v>
      </c>
      <c r="O8" s="6">
        <v>2.38</v>
      </c>
      <c r="P8" s="6" t="s">
        <v>156</v>
      </c>
      <c r="Q8" s="6" t="s">
        <v>94</v>
      </c>
    </row>
    <row r="9" spans="1:17" x14ac:dyDescent="0.25">
      <c r="A9" s="5">
        <v>44601</v>
      </c>
      <c r="B9" s="6" t="s">
        <v>229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>
        <v>1.24</v>
      </c>
      <c r="J9">
        <v>404</v>
      </c>
      <c r="K9">
        <v>1.41</v>
      </c>
      <c r="L9">
        <v>3.09</v>
      </c>
      <c r="M9" t="s">
        <v>11</v>
      </c>
      <c r="N9" s="6">
        <v>1.94</v>
      </c>
      <c r="O9" s="30">
        <v>1.89</v>
      </c>
      <c r="P9" s="6" t="s">
        <v>150</v>
      </c>
      <c r="Q9" s="6" t="s">
        <v>46</v>
      </c>
    </row>
    <row r="10" spans="1:17" x14ac:dyDescent="0.25">
      <c r="A10" s="5">
        <v>44601</v>
      </c>
      <c r="B10" s="6" t="s">
        <v>230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>
        <v>1.41</v>
      </c>
      <c r="J10">
        <v>1.52</v>
      </c>
      <c r="K10">
        <v>1.68</v>
      </c>
      <c r="L10">
        <v>2.27</v>
      </c>
      <c r="M10" t="s">
        <v>11</v>
      </c>
      <c r="N10" s="6">
        <v>1.98</v>
      </c>
      <c r="O10" s="27">
        <v>1.86</v>
      </c>
      <c r="P10" s="6" t="s">
        <v>140</v>
      </c>
      <c r="Q10" s="6" t="s">
        <v>46</v>
      </c>
    </row>
    <row r="11" spans="1:17" x14ac:dyDescent="0.25">
      <c r="A11" s="5">
        <v>44602</v>
      </c>
      <c r="B11" s="6" t="s">
        <v>231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M11" t="s">
        <v>11</v>
      </c>
      <c r="N11" s="6">
        <v>0</v>
      </c>
      <c r="O11" s="6">
        <v>0</v>
      </c>
      <c r="P11" s="6">
        <v>0</v>
      </c>
      <c r="Q11" s="6" t="s">
        <v>232</v>
      </c>
    </row>
    <row r="12" spans="1:17" x14ac:dyDescent="0.25">
      <c r="A12" s="5">
        <v>44602</v>
      </c>
      <c r="B12" s="6" t="s">
        <v>233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M12" t="s">
        <v>11</v>
      </c>
      <c r="N12" s="8">
        <v>1.65</v>
      </c>
      <c r="O12" s="6">
        <v>2.2999999999999998</v>
      </c>
      <c r="P12" s="6" t="s">
        <v>150</v>
      </c>
      <c r="Q12" s="6" t="s">
        <v>164</v>
      </c>
    </row>
    <row r="13" spans="1:17" x14ac:dyDescent="0.25">
      <c r="A13" s="5">
        <v>44604</v>
      </c>
      <c r="B13" s="6" t="s">
        <v>234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M13" t="s">
        <v>11</v>
      </c>
      <c r="N13" s="6">
        <v>1.82</v>
      </c>
      <c r="O13" s="30">
        <v>2</v>
      </c>
      <c r="P13" s="6" t="s">
        <v>146</v>
      </c>
      <c r="Q13" s="6" t="s">
        <v>34</v>
      </c>
    </row>
    <row r="14" spans="1:17" x14ac:dyDescent="0.25">
      <c r="A14" s="5">
        <v>44604</v>
      </c>
      <c r="B14" s="6" t="s">
        <v>235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M14" t="s">
        <v>11</v>
      </c>
      <c r="N14" s="6">
        <v>1.96</v>
      </c>
      <c r="O14" s="30">
        <v>1.88</v>
      </c>
      <c r="P14" s="6" t="s">
        <v>145</v>
      </c>
      <c r="Q14" s="6" t="s">
        <v>236</v>
      </c>
    </row>
    <row r="15" spans="1:17" x14ac:dyDescent="0.25">
      <c r="A15" s="5">
        <v>44604</v>
      </c>
      <c r="B15" s="6" t="s">
        <v>237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M15" t="s">
        <v>11</v>
      </c>
      <c r="N15" s="6">
        <v>1.85</v>
      </c>
      <c r="O15" s="30">
        <v>1.98</v>
      </c>
      <c r="P15" s="6" t="s">
        <v>154</v>
      </c>
      <c r="Q15" s="6" t="s">
        <v>34</v>
      </c>
    </row>
    <row r="16" spans="1:17" x14ac:dyDescent="0.25">
      <c r="A16" s="5">
        <v>44604</v>
      </c>
      <c r="B16" s="6" t="s">
        <v>238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M16" t="s">
        <v>11</v>
      </c>
      <c r="N16" s="6">
        <v>1.83</v>
      </c>
      <c r="O16" s="27">
        <v>2</v>
      </c>
      <c r="P16" s="6" t="s">
        <v>151</v>
      </c>
      <c r="Q16" s="6" t="s">
        <v>34</v>
      </c>
    </row>
    <row r="17" spans="1:17" x14ac:dyDescent="0.25">
      <c r="A17" s="5">
        <v>44604</v>
      </c>
      <c r="B17" s="6" t="s">
        <v>239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M17" t="s">
        <v>11</v>
      </c>
      <c r="N17" s="6">
        <v>1.86</v>
      </c>
      <c r="O17" s="27">
        <v>1.98</v>
      </c>
      <c r="P17" s="6" t="s">
        <v>148</v>
      </c>
      <c r="Q17" s="6" t="s">
        <v>236</v>
      </c>
    </row>
    <row r="18" spans="1:17" x14ac:dyDescent="0.25">
      <c r="A18" s="5">
        <v>44604</v>
      </c>
      <c r="B18" s="6" t="s">
        <v>240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M18" t="s">
        <v>11</v>
      </c>
      <c r="N18" s="8">
        <v>1.59</v>
      </c>
      <c r="O18" s="6">
        <v>2.42</v>
      </c>
      <c r="P18" s="6" t="s">
        <v>149</v>
      </c>
      <c r="Q18" s="6" t="s">
        <v>94</v>
      </c>
    </row>
    <row r="19" spans="1:17" x14ac:dyDescent="0.25">
      <c r="A19" s="5">
        <v>44604</v>
      </c>
      <c r="B19" s="6" t="s">
        <v>241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M19" t="s">
        <v>11</v>
      </c>
      <c r="N19" s="6">
        <v>2</v>
      </c>
      <c r="O19" s="27">
        <v>1.85</v>
      </c>
      <c r="P19" s="6" t="s">
        <v>140</v>
      </c>
      <c r="Q19" s="6" t="s">
        <v>46</v>
      </c>
    </row>
    <row r="20" spans="1:17" x14ac:dyDescent="0.25">
      <c r="A20" s="5">
        <v>44604</v>
      </c>
      <c r="B20" s="6" t="s">
        <v>242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M20" t="s">
        <v>11</v>
      </c>
      <c r="N20" s="6">
        <v>1.86</v>
      </c>
      <c r="O20" s="27">
        <v>1.98</v>
      </c>
      <c r="P20" s="6" t="s">
        <v>142</v>
      </c>
      <c r="Q20" s="6" t="s">
        <v>46</v>
      </c>
    </row>
    <row r="21" spans="1:17" x14ac:dyDescent="0.25">
      <c r="A21" s="5">
        <v>44604</v>
      </c>
      <c r="B21" s="6" t="s">
        <v>243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M21" t="s">
        <v>11</v>
      </c>
      <c r="N21" s="12">
        <v>1.72</v>
      </c>
      <c r="O21" s="8">
        <v>2.14</v>
      </c>
      <c r="P21" s="6" t="s">
        <v>146</v>
      </c>
      <c r="Q21" s="6" t="s">
        <v>34</v>
      </c>
    </row>
    <row r="22" spans="1:17" x14ac:dyDescent="0.25">
      <c r="A22" s="5">
        <v>44604</v>
      </c>
      <c r="B22" s="6" t="s">
        <v>244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M22" t="s">
        <v>11</v>
      </c>
      <c r="N22" s="8">
        <v>1.65</v>
      </c>
      <c r="O22" s="6">
        <v>2.2999999999999998</v>
      </c>
      <c r="P22" s="6" t="s">
        <v>146</v>
      </c>
      <c r="Q22" s="6" t="s">
        <v>94</v>
      </c>
    </row>
    <row r="23" spans="1:17" x14ac:dyDescent="0.25">
      <c r="A23" s="5">
        <v>44604</v>
      </c>
      <c r="B23" s="6" t="s">
        <v>245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M23" t="s">
        <v>11</v>
      </c>
      <c r="N23" s="12">
        <v>1.72</v>
      </c>
      <c r="O23" s="8">
        <v>2.1800000000000002</v>
      </c>
      <c r="P23" s="6" t="s">
        <v>140</v>
      </c>
      <c r="Q23" s="6" t="s">
        <v>72</v>
      </c>
    </row>
    <row r="24" spans="1:17" x14ac:dyDescent="0.25">
      <c r="A24" s="5">
        <v>44604</v>
      </c>
      <c r="B24" s="6" t="s">
        <v>246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M24" t="s">
        <v>11</v>
      </c>
      <c r="N24" s="6">
        <v>2</v>
      </c>
      <c r="O24" s="27">
        <v>1.86</v>
      </c>
      <c r="P24" s="6" t="s">
        <v>142</v>
      </c>
      <c r="Q24" s="6" t="s">
        <v>94</v>
      </c>
    </row>
    <row r="25" spans="1:17" x14ac:dyDescent="0.25">
      <c r="A25" s="5">
        <v>44605</v>
      </c>
      <c r="B25" s="6" t="s">
        <v>247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M25" t="s">
        <v>11</v>
      </c>
      <c r="N25" s="12">
        <v>1.79</v>
      </c>
      <c r="O25" s="8">
        <v>2.08</v>
      </c>
      <c r="P25" s="6" t="s">
        <v>146</v>
      </c>
      <c r="Q25" s="6" t="s">
        <v>80</v>
      </c>
    </row>
    <row r="26" spans="1:17" x14ac:dyDescent="0.25">
      <c r="A26" s="5">
        <v>44605</v>
      </c>
      <c r="B26" s="6" t="s">
        <v>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M26" t="s">
        <v>11</v>
      </c>
      <c r="N26" s="6">
        <v>0</v>
      </c>
      <c r="O26" s="6">
        <v>0</v>
      </c>
      <c r="P26" s="6">
        <v>0</v>
      </c>
      <c r="Q26" s="6" t="s">
        <v>249</v>
      </c>
    </row>
    <row r="27" spans="1:17" x14ac:dyDescent="0.25">
      <c r="A27" s="5">
        <v>44610</v>
      </c>
      <c r="B27" s="6" t="s">
        <v>250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M27" t="s">
        <v>11</v>
      </c>
      <c r="N27" s="6">
        <v>0</v>
      </c>
      <c r="O27" s="6">
        <v>0</v>
      </c>
      <c r="P27" s="6">
        <v>0</v>
      </c>
      <c r="Q27" s="6" t="s">
        <v>232</v>
      </c>
    </row>
    <row r="28" spans="1:17" x14ac:dyDescent="0.25">
      <c r="A28" s="5">
        <v>44611</v>
      </c>
      <c r="B28" s="6" t="s">
        <v>251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M28" t="s">
        <v>11</v>
      </c>
      <c r="N28" s="6">
        <v>1.93</v>
      </c>
      <c r="O28" s="27">
        <v>1.93</v>
      </c>
      <c r="P28" s="6" t="s">
        <v>148</v>
      </c>
      <c r="Q28" s="6" t="s">
        <v>164</v>
      </c>
    </row>
    <row r="29" spans="1:17" x14ac:dyDescent="0.25">
      <c r="A29" s="5">
        <v>44611</v>
      </c>
      <c r="B29" s="6" t="s">
        <v>252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M29" t="s">
        <v>11</v>
      </c>
      <c r="N29" s="6">
        <v>404</v>
      </c>
      <c r="O29" s="6">
        <v>404</v>
      </c>
      <c r="P29" s="6">
        <v>404</v>
      </c>
      <c r="Q29" s="6" t="s">
        <v>34</v>
      </c>
    </row>
    <row r="30" spans="1:17" x14ac:dyDescent="0.25">
      <c r="A30" s="5">
        <v>44611</v>
      </c>
      <c r="B30" s="6" t="s">
        <v>253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M30" t="s">
        <v>11</v>
      </c>
      <c r="N30" s="6">
        <v>1.98</v>
      </c>
      <c r="O30" s="30">
        <v>1.83</v>
      </c>
      <c r="P30" s="6" t="s">
        <v>146</v>
      </c>
      <c r="Q30" s="6" t="s">
        <v>31</v>
      </c>
    </row>
    <row r="31" spans="1:17" x14ac:dyDescent="0.25">
      <c r="A31" s="5">
        <v>44611</v>
      </c>
      <c r="B31" s="6" t="s">
        <v>254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M31" t="s">
        <v>11</v>
      </c>
      <c r="N31" s="6">
        <v>1.94</v>
      </c>
      <c r="O31" s="30">
        <v>1.89</v>
      </c>
      <c r="P31" s="6" t="s">
        <v>154</v>
      </c>
      <c r="Q31" s="6" t="s">
        <v>46</v>
      </c>
    </row>
    <row r="32" spans="1:17" x14ac:dyDescent="0.25">
      <c r="A32" s="5">
        <v>44611</v>
      </c>
      <c r="B32" s="6" t="s">
        <v>255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M32" t="s">
        <v>11</v>
      </c>
      <c r="N32" s="8">
        <v>1.65</v>
      </c>
      <c r="O32" s="6">
        <v>2.34</v>
      </c>
      <c r="P32" s="6" t="s">
        <v>155</v>
      </c>
      <c r="Q32" s="6" t="s">
        <v>164</v>
      </c>
    </row>
    <row r="33" spans="1:17" x14ac:dyDescent="0.25">
      <c r="A33" s="5">
        <v>44611</v>
      </c>
      <c r="B33" s="6" t="s">
        <v>256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M33" t="s">
        <v>11</v>
      </c>
      <c r="N33" s="12">
        <v>1.72</v>
      </c>
      <c r="O33" s="8">
        <v>2.14</v>
      </c>
      <c r="P33" s="6" t="s">
        <v>482</v>
      </c>
      <c r="Q33" s="6" t="s">
        <v>34</v>
      </c>
    </row>
    <row r="34" spans="1:17" x14ac:dyDescent="0.25">
      <c r="A34" s="5">
        <v>44612</v>
      </c>
      <c r="B34" s="6" t="s">
        <v>257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M34" t="s">
        <v>11</v>
      </c>
      <c r="N34" s="6">
        <v>2.04</v>
      </c>
      <c r="O34" s="27">
        <v>1.82</v>
      </c>
      <c r="P34" s="6" t="s">
        <v>157</v>
      </c>
      <c r="Q34" s="6" t="s">
        <v>72</v>
      </c>
    </row>
    <row r="35" spans="1:17" x14ac:dyDescent="0.25">
      <c r="A35" s="5">
        <v>44612</v>
      </c>
      <c r="B35" s="6" t="s">
        <v>258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M35" t="s">
        <v>11</v>
      </c>
      <c r="N35" s="6">
        <v>1.78</v>
      </c>
      <c r="O35" s="8">
        <v>2.08</v>
      </c>
      <c r="P35" s="6" t="s">
        <v>154</v>
      </c>
      <c r="Q35" s="6" t="s">
        <v>165</v>
      </c>
    </row>
    <row r="36" spans="1:17" x14ac:dyDescent="0.25">
      <c r="A36" s="5">
        <v>44612</v>
      </c>
      <c r="B36" s="6" t="s">
        <v>259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M36" t="s">
        <v>11</v>
      </c>
      <c r="N36" s="6">
        <v>1.93</v>
      </c>
      <c r="O36" s="27">
        <v>1.88</v>
      </c>
      <c r="P36" s="6" t="s">
        <v>140</v>
      </c>
      <c r="Q36" s="6" t="s">
        <v>260</v>
      </c>
    </row>
    <row r="37" spans="1:17" x14ac:dyDescent="0.25">
      <c r="A37" s="5">
        <v>44612</v>
      </c>
      <c r="B37" s="6" t="s">
        <v>261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M37" t="s">
        <v>11</v>
      </c>
      <c r="N37" s="6">
        <v>1.86</v>
      </c>
      <c r="O37" s="27">
        <v>2</v>
      </c>
      <c r="P37" s="6" t="s">
        <v>148</v>
      </c>
      <c r="Q37" s="6" t="s">
        <v>83</v>
      </c>
    </row>
    <row r="38" spans="1:17" x14ac:dyDescent="0.25">
      <c r="A38" s="5">
        <v>44612</v>
      </c>
      <c r="B38" s="6" t="s">
        <v>262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M38" t="s">
        <v>11</v>
      </c>
      <c r="N38" s="6">
        <v>1.88</v>
      </c>
      <c r="O38" s="30">
        <v>1.98</v>
      </c>
      <c r="P38" s="6" t="s">
        <v>154</v>
      </c>
      <c r="Q38" s="6" t="s">
        <v>83</v>
      </c>
    </row>
    <row r="39" spans="1:17" x14ac:dyDescent="0.25">
      <c r="A39" s="5">
        <v>44612</v>
      </c>
      <c r="B39" s="6" t="s">
        <v>263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M39" t="s">
        <v>11</v>
      </c>
      <c r="N39" s="6">
        <v>1.85</v>
      </c>
      <c r="O39" s="27">
        <v>2</v>
      </c>
      <c r="P39" s="6" t="s">
        <v>142</v>
      </c>
      <c r="Q39" s="6" t="s">
        <v>236</v>
      </c>
    </row>
    <row r="40" spans="1:17" x14ac:dyDescent="0.25">
      <c r="A40" s="5">
        <v>44612</v>
      </c>
      <c r="B40" s="6" t="s">
        <v>264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M40" t="s">
        <v>11</v>
      </c>
      <c r="N40" s="6">
        <v>1.85</v>
      </c>
      <c r="O40" s="30">
        <v>1.96</v>
      </c>
      <c r="P40" s="6" t="s">
        <v>481</v>
      </c>
      <c r="Q40" s="6" t="s">
        <v>260</v>
      </c>
    </row>
    <row r="41" spans="1:17" x14ac:dyDescent="0.25">
      <c r="A41" s="5">
        <v>44613</v>
      </c>
      <c r="B41" s="6" t="s">
        <v>265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M41" t="s">
        <v>11</v>
      </c>
      <c r="N41" s="6">
        <v>2.2999999999999998</v>
      </c>
      <c r="O41" s="8">
        <v>1.65</v>
      </c>
      <c r="P41" s="6" t="s">
        <v>481</v>
      </c>
      <c r="Q41" s="6" t="s">
        <v>266</v>
      </c>
    </row>
    <row r="42" spans="1:17" x14ac:dyDescent="0.25">
      <c r="A42" s="5">
        <v>44614</v>
      </c>
      <c r="B42" s="6" t="s">
        <v>267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M42" t="s">
        <v>11</v>
      </c>
      <c r="N42" s="6">
        <v>1.91</v>
      </c>
      <c r="O42" s="27">
        <v>1.91</v>
      </c>
      <c r="P42" s="6" t="s">
        <v>139</v>
      </c>
      <c r="Q42" s="6" t="s">
        <v>34</v>
      </c>
    </row>
    <row r="43" spans="1:17" x14ac:dyDescent="0.25">
      <c r="A43" s="5">
        <v>44614</v>
      </c>
      <c r="B43" s="6" t="s">
        <v>268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M43" t="s">
        <v>11</v>
      </c>
      <c r="N43" s="6">
        <v>1.85</v>
      </c>
      <c r="O43" s="27">
        <v>1.98</v>
      </c>
      <c r="P43" s="6" t="s">
        <v>140</v>
      </c>
      <c r="Q43" s="6" t="s">
        <v>165</v>
      </c>
    </row>
    <row r="44" spans="1:17" x14ac:dyDescent="0.25">
      <c r="A44" s="5">
        <v>44614</v>
      </c>
      <c r="B44" s="6" t="s">
        <v>269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M44" t="s">
        <v>11</v>
      </c>
      <c r="N44" s="6">
        <v>2.1800000000000002</v>
      </c>
      <c r="O44" s="27">
        <v>1.7</v>
      </c>
      <c r="P44" s="6" t="s">
        <v>140</v>
      </c>
      <c r="Q44" s="6" t="s">
        <v>34</v>
      </c>
    </row>
    <row r="45" spans="1:17" x14ac:dyDescent="0.25">
      <c r="A45" s="5">
        <v>44614</v>
      </c>
      <c r="B45" s="6" t="s">
        <v>270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M45" t="s">
        <v>11</v>
      </c>
      <c r="N45" s="6">
        <v>1.76</v>
      </c>
      <c r="O45" s="8">
        <v>2.12</v>
      </c>
      <c r="P45" s="6" t="s">
        <v>145</v>
      </c>
      <c r="Q45" s="6" t="s">
        <v>46</v>
      </c>
    </row>
    <row r="46" spans="1:17" x14ac:dyDescent="0.25">
      <c r="A46" s="5">
        <v>44615</v>
      </c>
      <c r="B46" s="6" t="s">
        <v>271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M46" t="s">
        <v>11</v>
      </c>
      <c r="N46" s="8">
        <v>1.74</v>
      </c>
      <c r="O46" s="6">
        <v>2.16</v>
      </c>
      <c r="P46" s="6" t="s">
        <v>483</v>
      </c>
      <c r="Q46" s="6" t="s">
        <v>165</v>
      </c>
    </row>
    <row r="47" spans="1:17" x14ac:dyDescent="0.25">
      <c r="A47" s="5">
        <v>44615</v>
      </c>
      <c r="B47" s="6" t="s">
        <v>272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M47" t="s">
        <v>11</v>
      </c>
      <c r="N47" s="6">
        <v>1.81</v>
      </c>
      <c r="O47" s="27">
        <v>2.04</v>
      </c>
      <c r="P47" s="6" t="s">
        <v>159</v>
      </c>
      <c r="Q47" s="6" t="s">
        <v>165</v>
      </c>
    </row>
    <row r="48" spans="1:17" x14ac:dyDescent="0.25">
      <c r="A48" s="5">
        <v>44615</v>
      </c>
      <c r="B48" s="6" t="s">
        <v>273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M48" t="s">
        <v>11</v>
      </c>
      <c r="N48" s="6">
        <v>1.93</v>
      </c>
      <c r="O48" s="27">
        <v>1.91</v>
      </c>
      <c r="P48" s="6" t="s">
        <v>151</v>
      </c>
      <c r="Q48" s="6" t="s">
        <v>165</v>
      </c>
    </row>
    <row r="49" spans="1:17" x14ac:dyDescent="0.25">
      <c r="A49" s="5">
        <v>44615</v>
      </c>
      <c r="B49" s="6" t="s">
        <v>274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M49" t="s">
        <v>11</v>
      </c>
      <c r="N49" s="6">
        <v>2.06</v>
      </c>
      <c r="O49" s="30">
        <v>1.78</v>
      </c>
      <c r="P49" s="6" t="s">
        <v>145</v>
      </c>
      <c r="Q49" s="6" t="s">
        <v>46</v>
      </c>
    </row>
    <row r="50" spans="1:17" x14ac:dyDescent="0.25">
      <c r="A50" s="5">
        <v>44617</v>
      </c>
      <c r="B50" s="6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M50" t="s">
        <v>11</v>
      </c>
      <c r="N50" s="6">
        <v>0</v>
      </c>
      <c r="O50" s="6">
        <v>0</v>
      </c>
      <c r="P50" s="6">
        <v>0</v>
      </c>
      <c r="Q50" s="6" t="s">
        <v>232</v>
      </c>
    </row>
    <row r="51" spans="1:17" x14ac:dyDescent="0.25">
      <c r="A51" s="5">
        <v>44618</v>
      </c>
      <c r="B51" s="6" t="s">
        <v>276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M51" t="s">
        <v>11</v>
      </c>
      <c r="N51" s="6">
        <v>2.06</v>
      </c>
      <c r="O51" s="27">
        <v>1.79</v>
      </c>
      <c r="P51" s="6" t="s">
        <v>148</v>
      </c>
      <c r="Q51" s="6" t="s">
        <v>46</v>
      </c>
    </row>
    <row r="52" spans="1:17" x14ac:dyDescent="0.25">
      <c r="A52" s="5">
        <v>44618</v>
      </c>
      <c r="B52" s="6" t="s">
        <v>277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M52" t="s">
        <v>11</v>
      </c>
      <c r="N52" s="6">
        <v>2.16</v>
      </c>
      <c r="O52" s="30">
        <v>1.7</v>
      </c>
      <c r="P52" s="6" t="s">
        <v>145</v>
      </c>
      <c r="Q52" s="6" t="s">
        <v>31</v>
      </c>
    </row>
    <row r="53" spans="1:17" x14ac:dyDescent="0.25">
      <c r="A53" s="5">
        <v>44618</v>
      </c>
      <c r="B53" s="6" t="s">
        <v>278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M53" t="s">
        <v>11</v>
      </c>
      <c r="N53" s="8">
        <v>1.7</v>
      </c>
      <c r="O53" s="6">
        <v>2.2200000000000002</v>
      </c>
      <c r="P53" s="6" t="s">
        <v>153</v>
      </c>
      <c r="Q53" s="6" t="s">
        <v>80</v>
      </c>
    </row>
    <row r="54" spans="1:17" x14ac:dyDescent="0.25">
      <c r="A54" s="5">
        <v>44618</v>
      </c>
      <c r="B54" s="6" t="s">
        <v>279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M54" t="s">
        <v>11</v>
      </c>
      <c r="N54" s="6">
        <v>2.08</v>
      </c>
      <c r="O54" s="27">
        <v>1.77</v>
      </c>
      <c r="P54" s="6" t="s">
        <v>148</v>
      </c>
      <c r="Q54" s="6" t="s">
        <v>31</v>
      </c>
    </row>
    <row r="55" spans="1:17" x14ac:dyDescent="0.25">
      <c r="A55" s="5">
        <v>44618</v>
      </c>
      <c r="B55" s="6" t="s">
        <v>280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M55" t="s">
        <v>11</v>
      </c>
      <c r="N55" s="6">
        <v>1.78</v>
      </c>
      <c r="O55" s="27">
        <v>2.08</v>
      </c>
      <c r="P55" s="6" t="s">
        <v>151</v>
      </c>
      <c r="Q55" s="6" t="s">
        <v>46</v>
      </c>
    </row>
    <row r="56" spans="1:17" x14ac:dyDescent="0.25">
      <c r="A56" s="5">
        <v>44618</v>
      </c>
      <c r="B56" s="6" t="s">
        <v>281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M56" t="s">
        <v>11</v>
      </c>
      <c r="N56" s="6">
        <v>1.76</v>
      </c>
      <c r="O56" s="6">
        <v>2.1</v>
      </c>
      <c r="P56" s="6" t="s">
        <v>484</v>
      </c>
      <c r="Q56" s="6" t="s">
        <v>34</v>
      </c>
    </row>
    <row r="57" spans="1:17" x14ac:dyDescent="0.25">
      <c r="A57" s="5">
        <v>44618</v>
      </c>
      <c r="B57" s="6" t="s">
        <v>282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M57" t="s">
        <v>11</v>
      </c>
      <c r="N57" s="6">
        <v>2</v>
      </c>
      <c r="O57" s="30">
        <v>1.83</v>
      </c>
      <c r="P57" s="6" t="s">
        <v>156</v>
      </c>
      <c r="Q57" s="6" t="s">
        <v>34</v>
      </c>
    </row>
    <row r="58" spans="1:17" x14ac:dyDescent="0.25">
      <c r="A58" s="5">
        <v>44618</v>
      </c>
      <c r="B58" s="6" t="s">
        <v>283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M58" t="s">
        <v>11</v>
      </c>
      <c r="N58" s="6">
        <v>1.77</v>
      </c>
      <c r="O58" s="6">
        <v>2.1</v>
      </c>
      <c r="P58" s="6" t="s">
        <v>145</v>
      </c>
      <c r="Q58" s="29" t="s">
        <v>266</v>
      </c>
    </row>
    <row r="59" spans="1:17" x14ac:dyDescent="0.25">
      <c r="A59" s="5">
        <v>44619</v>
      </c>
      <c r="B59" s="6" t="s">
        <v>284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M59" t="s">
        <v>11</v>
      </c>
      <c r="N59" s="6">
        <v>1.93</v>
      </c>
      <c r="O59" s="27">
        <v>1.91</v>
      </c>
      <c r="P59" s="6" t="s">
        <v>149</v>
      </c>
      <c r="Q59" s="6" t="s">
        <v>165</v>
      </c>
    </row>
    <row r="60" spans="1:17" x14ac:dyDescent="0.25">
      <c r="A60" s="5">
        <v>44619</v>
      </c>
      <c r="B60" s="6" t="s">
        <v>285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M60" t="s">
        <v>11</v>
      </c>
      <c r="N60" s="6">
        <v>1.89</v>
      </c>
      <c r="O60" s="27">
        <v>1.93</v>
      </c>
      <c r="P60" s="6" t="s">
        <v>149</v>
      </c>
      <c r="Q60" s="6" t="s">
        <v>260</v>
      </c>
    </row>
    <row r="61" spans="1:17" x14ac:dyDescent="0.25">
      <c r="A61" s="5">
        <v>44619</v>
      </c>
      <c r="B61" s="6" t="s">
        <v>286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M61" t="s">
        <v>11</v>
      </c>
      <c r="N61" s="6">
        <v>1.91</v>
      </c>
      <c r="O61" s="27">
        <v>1.91</v>
      </c>
      <c r="P61" s="6" t="s">
        <v>148</v>
      </c>
      <c r="Q61" s="6" t="s">
        <v>260</v>
      </c>
    </row>
    <row r="62" spans="1:17" x14ac:dyDescent="0.25">
      <c r="A62" s="5">
        <v>44619</v>
      </c>
      <c r="B62" s="6" t="s">
        <v>287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M62" t="s">
        <v>11</v>
      </c>
      <c r="N62" s="6">
        <v>2.12</v>
      </c>
      <c r="O62" s="30">
        <v>1.75</v>
      </c>
      <c r="P62" s="6" t="s">
        <v>155</v>
      </c>
      <c r="Q62" s="29" t="s">
        <v>266</v>
      </c>
    </row>
  </sheetData>
  <conditionalFormatting sqref="N1">
    <cfRule type="cellIs" dxfId="9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7" zoomScaleNormal="100" workbookViewId="0">
      <selection activeCell="D49" sqref="D49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4"/>
    <col min="6" max="7" width="11" bestFit="1" customWidth="1"/>
    <col min="9" max="9" width="27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 t="shared" ref="G2:G13" si="0">F2-D$32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si="0"/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11" si="1">C4*D$32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>C13*D$32</f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5"/>
      <c r="C14" s="12"/>
      <c r="D14" s="12"/>
      <c r="E14" s="32"/>
      <c r="F14" s="13"/>
      <c r="G14" s="13"/>
      <c r="H14" s="13"/>
      <c r="I14" s="6"/>
    </row>
    <row r="15" spans="1:9" x14ac:dyDescent="0.25">
      <c r="A15" s="14"/>
      <c r="B15" s="10"/>
      <c r="C15" s="12"/>
      <c r="D15" s="12"/>
      <c r="E15" s="32"/>
      <c r="F15" s="13"/>
      <c r="G15" s="13"/>
      <c r="H15" s="13"/>
      <c r="I15" s="12"/>
    </row>
    <row r="16" spans="1:9" x14ac:dyDescent="0.25">
      <c r="A16" s="5"/>
      <c r="B16" s="6"/>
      <c r="C16" s="12"/>
      <c r="D16" s="12"/>
      <c r="E16" s="32"/>
      <c r="F16" s="13"/>
      <c r="G16" s="13"/>
      <c r="H16" s="13"/>
      <c r="I16" s="6"/>
    </row>
    <row r="17" spans="1:9" x14ac:dyDescent="0.25">
      <c r="A17" s="5"/>
      <c r="B17" s="6"/>
      <c r="C17" s="12"/>
      <c r="D17" s="12"/>
      <c r="E17" s="32"/>
      <c r="F17" s="13"/>
      <c r="G17" s="13"/>
      <c r="H17" s="13"/>
      <c r="I17" s="6"/>
    </row>
    <row r="18" spans="1:9" x14ac:dyDescent="0.25">
      <c r="A18" s="5"/>
      <c r="B18" s="6"/>
      <c r="C18" s="12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C19" s="33"/>
      <c r="D19" s="12"/>
      <c r="E19" s="32"/>
      <c r="F19" s="19"/>
      <c r="G19" s="19"/>
      <c r="H19" s="19"/>
      <c r="I19" s="6"/>
    </row>
    <row r="20" spans="1:9" x14ac:dyDescent="0.25">
      <c r="A20" s="5"/>
      <c r="B20" s="6"/>
      <c r="C20" s="33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6"/>
      <c r="D21" s="15">
        <f>COUNT(C2:C15)</f>
        <v>12</v>
      </c>
      <c r="E21" s="1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v>3</v>
      </c>
      <c r="E22" s="35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9</v>
      </c>
      <c r="E23" s="35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35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52.310374891020054</v>
      </c>
      <c r="E25" s="35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SUM(C2:C15)/D21</f>
        <v>1.9116666666666668</v>
      </c>
      <c r="E26" s="35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22.689625108979946</v>
      </c>
      <c r="E27" s="35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22.689625108979946</v>
      </c>
      <c r="E28" s="35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35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35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35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35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SUM(G2:G15)</f>
        <v>14364</v>
      </c>
      <c r="E33" s="35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14.363999999999999</v>
      </c>
      <c r="E34" s="35"/>
      <c r="F34" s="36"/>
      <c r="G34" s="37"/>
      <c r="H34" s="37"/>
    </row>
  </sheetData>
  <conditionalFormatting sqref="E22:E34">
    <cfRule type="cellIs" dxfId="90" priority="5" operator="greaterThan">
      <formula>0</formula>
    </cfRule>
    <cfRule type="cellIs" dxfId="89" priority="6" operator="lessThan">
      <formula>-240.63</formula>
    </cfRule>
    <cfRule type="cellIs" dxfId="88" priority="7" operator="greaterThan">
      <formula>0</formula>
    </cfRule>
  </conditionalFormatting>
  <conditionalFormatting sqref="G15:H20 H14 G2:G13">
    <cfRule type="cellIs" dxfId="87" priority="8" operator="lessThan">
      <formula>0</formula>
    </cfRule>
    <cfRule type="cellIs" dxfId="8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2" zoomScale="80" zoomScaleNormal="80" workbookViewId="0">
      <selection activeCell="G72" sqref="G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288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146</v>
      </c>
      <c r="M2" s="6" t="s">
        <v>96</v>
      </c>
    </row>
    <row r="3" spans="1:13" x14ac:dyDescent="0.25">
      <c r="A3" s="5">
        <v>44621</v>
      </c>
      <c r="B3" s="6" t="s">
        <v>289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290</v>
      </c>
    </row>
    <row r="4" spans="1:13" x14ac:dyDescent="0.25">
      <c r="A4" s="5">
        <v>44621</v>
      </c>
      <c r="B4" s="6" t="s">
        <v>291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151</v>
      </c>
      <c r="M4" s="6" t="s">
        <v>34</v>
      </c>
    </row>
    <row r="5" spans="1:13" x14ac:dyDescent="0.25">
      <c r="A5" s="5">
        <v>44621</v>
      </c>
      <c r="B5" s="6" t="s">
        <v>292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149</v>
      </c>
      <c r="M5" s="6" t="s">
        <v>34</v>
      </c>
    </row>
    <row r="6" spans="1:13" x14ac:dyDescent="0.25">
      <c r="A6" s="5">
        <v>44622</v>
      </c>
      <c r="B6" s="6" t="s">
        <v>293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140</v>
      </c>
      <c r="M6" s="6" t="s">
        <v>165</v>
      </c>
    </row>
    <row r="7" spans="1:13" x14ac:dyDescent="0.25">
      <c r="A7" s="5">
        <v>44624</v>
      </c>
      <c r="B7" s="6" t="s">
        <v>294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145</v>
      </c>
      <c r="M7" s="6" t="s">
        <v>96</v>
      </c>
    </row>
    <row r="8" spans="1:13" x14ac:dyDescent="0.25">
      <c r="A8" s="5">
        <v>44625</v>
      </c>
      <c r="B8" s="6" t="s">
        <v>295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157</v>
      </c>
      <c r="M8" s="6" t="s">
        <v>94</v>
      </c>
    </row>
    <row r="9" spans="1:13" x14ac:dyDescent="0.25">
      <c r="A9" s="5">
        <v>44625</v>
      </c>
      <c r="B9" s="6" t="s">
        <v>296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155</v>
      </c>
      <c r="M9" s="6" t="s">
        <v>96</v>
      </c>
    </row>
    <row r="10" spans="1:13" x14ac:dyDescent="0.25">
      <c r="A10" s="5">
        <v>44625</v>
      </c>
      <c r="B10" s="6" t="s">
        <v>297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144</v>
      </c>
      <c r="M10" s="6" t="s">
        <v>80</v>
      </c>
    </row>
    <row r="11" spans="1:13" x14ac:dyDescent="0.25">
      <c r="A11" s="5">
        <v>44625</v>
      </c>
      <c r="B11" s="6" t="s">
        <v>298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140</v>
      </c>
      <c r="M11" s="6" t="s">
        <v>34</v>
      </c>
    </row>
    <row r="12" spans="1:13" x14ac:dyDescent="0.25">
      <c r="A12" s="5">
        <v>44625</v>
      </c>
      <c r="B12" s="6" t="s">
        <v>299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148</v>
      </c>
      <c r="M12" s="7" t="s">
        <v>96</v>
      </c>
    </row>
    <row r="13" spans="1:13" x14ac:dyDescent="0.25">
      <c r="A13" s="5">
        <v>44625</v>
      </c>
      <c r="B13" s="6" t="s">
        <v>300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145</v>
      </c>
      <c r="M13" s="6" t="s">
        <v>94</v>
      </c>
    </row>
    <row r="14" spans="1:13" x14ac:dyDescent="0.25">
      <c r="A14" s="5">
        <v>44625</v>
      </c>
      <c r="B14" s="6" t="s">
        <v>301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148</v>
      </c>
      <c r="M14" s="6" t="s">
        <v>96</v>
      </c>
    </row>
    <row r="15" spans="1:13" x14ac:dyDescent="0.25">
      <c r="A15" s="5">
        <v>44625</v>
      </c>
      <c r="B15" s="6" t="s">
        <v>302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148</v>
      </c>
      <c r="M15" s="6" t="s">
        <v>83</v>
      </c>
    </row>
    <row r="16" spans="1:13" x14ac:dyDescent="0.25">
      <c r="A16" s="5">
        <v>44625</v>
      </c>
      <c r="B16" s="6" t="s">
        <v>303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146</v>
      </c>
      <c r="M16" s="6" t="s">
        <v>31</v>
      </c>
    </row>
    <row r="17" spans="1:13" x14ac:dyDescent="0.25">
      <c r="A17" s="5">
        <v>44625</v>
      </c>
      <c r="B17" s="6" t="s">
        <v>304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142</v>
      </c>
      <c r="M17" s="6" t="s">
        <v>305</v>
      </c>
    </row>
    <row r="18" spans="1:13" x14ac:dyDescent="0.25">
      <c r="A18" s="5">
        <v>44625</v>
      </c>
      <c r="B18" s="6" t="s">
        <v>306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148</v>
      </c>
      <c r="M18" s="6" t="s">
        <v>34</v>
      </c>
    </row>
    <row r="19" spans="1:13" x14ac:dyDescent="0.25">
      <c r="A19" s="5">
        <v>44626</v>
      </c>
      <c r="B19" s="24" t="s">
        <v>307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157</v>
      </c>
      <c r="M19" s="6" t="s">
        <v>83</v>
      </c>
    </row>
    <row r="20" spans="1:13" x14ac:dyDescent="0.25">
      <c r="A20" s="5">
        <v>44626</v>
      </c>
      <c r="B20" s="6" t="s">
        <v>308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151</v>
      </c>
      <c r="M20" s="6" t="s">
        <v>83</v>
      </c>
    </row>
    <row r="21" spans="1:13" x14ac:dyDescent="0.25">
      <c r="A21" s="5">
        <v>44626</v>
      </c>
      <c r="B21" s="6" t="s">
        <v>309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481</v>
      </c>
      <c r="M21" s="6" t="s">
        <v>72</v>
      </c>
    </row>
    <row r="22" spans="1:13" x14ac:dyDescent="0.25">
      <c r="A22" s="5">
        <v>44626</v>
      </c>
      <c r="B22" s="6" t="s">
        <v>310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150</v>
      </c>
      <c r="M22" s="6" t="s">
        <v>236</v>
      </c>
    </row>
    <row r="23" spans="1:13" x14ac:dyDescent="0.25">
      <c r="A23" s="5">
        <v>44626</v>
      </c>
      <c r="B23" s="6" t="s">
        <v>311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143</v>
      </c>
      <c r="M23" s="6" t="s">
        <v>80</v>
      </c>
    </row>
    <row r="24" spans="1:13" x14ac:dyDescent="0.25">
      <c r="A24" s="5">
        <v>44628</v>
      </c>
      <c r="B24" s="6" t="s">
        <v>312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155</v>
      </c>
      <c r="M24" s="6" t="s">
        <v>96</v>
      </c>
    </row>
    <row r="25" spans="1:13" x14ac:dyDescent="0.25">
      <c r="A25" s="5">
        <v>44628</v>
      </c>
      <c r="B25" s="6" t="s">
        <v>313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151</v>
      </c>
      <c r="M25" s="6" t="s">
        <v>34</v>
      </c>
    </row>
    <row r="26" spans="1:13" x14ac:dyDescent="0.25">
      <c r="A26" s="5">
        <v>44631</v>
      </c>
      <c r="B26" s="6" t="s">
        <v>314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146</v>
      </c>
      <c r="M26" s="6" t="s">
        <v>236</v>
      </c>
    </row>
    <row r="27" spans="1:13" x14ac:dyDescent="0.25">
      <c r="A27" s="5">
        <v>44632</v>
      </c>
      <c r="B27" s="6" t="s">
        <v>315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141</v>
      </c>
      <c r="M27" s="6" t="s">
        <v>31</v>
      </c>
    </row>
    <row r="28" spans="1:13" x14ac:dyDescent="0.25">
      <c r="A28" s="5">
        <v>44632</v>
      </c>
      <c r="B28" s="6" t="s">
        <v>316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148</v>
      </c>
      <c r="M28" s="6" t="s">
        <v>46</v>
      </c>
    </row>
    <row r="29" spans="1:13" x14ac:dyDescent="0.25">
      <c r="A29" s="5">
        <v>44632</v>
      </c>
      <c r="B29" s="6" t="s">
        <v>317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149</v>
      </c>
      <c r="M29" s="6" t="s">
        <v>96</v>
      </c>
    </row>
    <row r="30" spans="1:13" x14ac:dyDescent="0.25">
      <c r="A30" s="5">
        <v>44632</v>
      </c>
      <c r="B30" s="6" t="s">
        <v>318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145</v>
      </c>
      <c r="M30" s="8" t="s">
        <v>124</v>
      </c>
    </row>
    <row r="31" spans="1:13" x14ac:dyDescent="0.25">
      <c r="A31" s="5">
        <v>44632</v>
      </c>
      <c r="B31" s="6" t="s">
        <v>319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481</v>
      </c>
      <c r="M31" s="6" t="s">
        <v>80</v>
      </c>
    </row>
    <row r="32" spans="1:13" x14ac:dyDescent="0.25">
      <c r="A32" s="5">
        <v>44632</v>
      </c>
      <c r="B32" s="6" t="s">
        <v>320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155</v>
      </c>
      <c r="M32" s="6" t="s">
        <v>165</v>
      </c>
    </row>
    <row r="33" spans="1:13" x14ac:dyDescent="0.25">
      <c r="A33" s="5">
        <v>44632</v>
      </c>
      <c r="B33" s="6" t="s">
        <v>321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266</v>
      </c>
    </row>
    <row r="34" spans="1:13" x14ac:dyDescent="0.25">
      <c r="A34" s="5">
        <v>44632</v>
      </c>
      <c r="B34" s="6" t="s">
        <v>322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140</v>
      </c>
      <c r="M34" s="6" t="s">
        <v>31</v>
      </c>
    </row>
    <row r="35" spans="1:13" x14ac:dyDescent="0.25">
      <c r="A35" s="5">
        <v>44632</v>
      </c>
      <c r="B35" s="6" t="s">
        <v>323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148</v>
      </c>
      <c r="M35" s="6" t="s">
        <v>96</v>
      </c>
    </row>
    <row r="36" spans="1:13" x14ac:dyDescent="0.25">
      <c r="A36" s="5">
        <v>44633</v>
      </c>
      <c r="B36" s="6" t="s">
        <v>324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140</v>
      </c>
      <c r="M36" s="6" t="s">
        <v>83</v>
      </c>
    </row>
    <row r="37" spans="1:13" x14ac:dyDescent="0.25">
      <c r="A37" s="5">
        <v>44633</v>
      </c>
      <c r="B37" s="6" t="s">
        <v>325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146</v>
      </c>
      <c r="M37" s="6" t="s">
        <v>80</v>
      </c>
    </row>
    <row r="38" spans="1:13" x14ac:dyDescent="0.25">
      <c r="A38" s="5">
        <v>44635</v>
      </c>
      <c r="B38" s="6" t="s">
        <v>326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151</v>
      </c>
      <c r="M38" s="6" t="s">
        <v>31</v>
      </c>
    </row>
    <row r="39" spans="1:13" x14ac:dyDescent="0.25">
      <c r="A39" s="5">
        <v>44635</v>
      </c>
      <c r="B39" s="6" t="s">
        <v>327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155</v>
      </c>
      <c r="M39" s="6" t="s">
        <v>31</v>
      </c>
    </row>
    <row r="40" spans="1:13" x14ac:dyDescent="0.25">
      <c r="A40" s="5">
        <v>44635</v>
      </c>
      <c r="B40" s="6" t="s">
        <v>328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159</v>
      </c>
      <c r="M40" s="6" t="s">
        <v>34</v>
      </c>
    </row>
    <row r="41" spans="1:13" x14ac:dyDescent="0.25">
      <c r="A41" s="5">
        <v>44635</v>
      </c>
      <c r="B41" s="6" t="s">
        <v>329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148</v>
      </c>
      <c r="M41" s="6" t="s">
        <v>34</v>
      </c>
    </row>
    <row r="42" spans="1:13" x14ac:dyDescent="0.25">
      <c r="A42" s="5">
        <v>44636</v>
      </c>
      <c r="B42" s="6" t="s">
        <v>330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140</v>
      </c>
      <c r="M42" s="6" t="s">
        <v>46</v>
      </c>
    </row>
    <row r="43" spans="1:13" x14ac:dyDescent="0.25">
      <c r="A43" s="5">
        <v>44636</v>
      </c>
      <c r="B43" s="6" t="s">
        <v>331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150</v>
      </c>
      <c r="M43" s="6" t="s">
        <v>46</v>
      </c>
    </row>
    <row r="44" spans="1:13" x14ac:dyDescent="0.25">
      <c r="A44" s="5">
        <v>44639</v>
      </c>
      <c r="B44" s="6" t="s">
        <v>332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5" t="s">
        <v>193</v>
      </c>
      <c r="J44" s="6">
        <v>1.75</v>
      </c>
      <c r="K44" s="6">
        <v>2.14</v>
      </c>
      <c r="L44" s="6" t="s">
        <v>142</v>
      </c>
      <c r="M44" s="6" t="s">
        <v>94</v>
      </c>
    </row>
    <row r="45" spans="1:13" x14ac:dyDescent="0.25">
      <c r="A45" s="5">
        <v>44639</v>
      </c>
      <c r="B45" s="6" t="s">
        <v>333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139</v>
      </c>
      <c r="M45" s="6" t="s">
        <v>49</v>
      </c>
    </row>
    <row r="46" spans="1:13" x14ac:dyDescent="0.25">
      <c r="A46" s="5">
        <v>44639</v>
      </c>
      <c r="B46" s="6" t="s">
        <v>334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155</v>
      </c>
      <c r="M46" s="6" t="s">
        <v>96</v>
      </c>
    </row>
    <row r="47" spans="1:13" x14ac:dyDescent="0.25">
      <c r="A47" s="5">
        <v>44639</v>
      </c>
      <c r="B47" s="6" t="s">
        <v>335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142</v>
      </c>
      <c r="M47" s="6" t="s">
        <v>80</v>
      </c>
    </row>
    <row r="48" spans="1:13" x14ac:dyDescent="0.25">
      <c r="A48" s="5">
        <v>44639</v>
      </c>
      <c r="B48" s="6" t="s">
        <v>336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150</v>
      </c>
      <c r="M48" s="6" t="s">
        <v>96</v>
      </c>
    </row>
    <row r="49" spans="1:13" x14ac:dyDescent="0.25">
      <c r="A49" s="5">
        <v>44639</v>
      </c>
      <c r="B49" s="6" t="s">
        <v>337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140</v>
      </c>
      <c r="M49" s="6" t="s">
        <v>34</v>
      </c>
    </row>
    <row r="50" spans="1:13" x14ac:dyDescent="0.25">
      <c r="A50" s="5">
        <v>44639</v>
      </c>
      <c r="B50" s="6" t="s">
        <v>338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139</v>
      </c>
      <c r="M50" s="6" t="s">
        <v>96</v>
      </c>
    </row>
    <row r="51" spans="1:13" x14ac:dyDescent="0.25">
      <c r="A51" s="5">
        <v>44639</v>
      </c>
      <c r="B51" s="6" t="s">
        <v>339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146</v>
      </c>
      <c r="M51" s="6" t="s">
        <v>34</v>
      </c>
    </row>
    <row r="52" spans="1:13" x14ac:dyDescent="0.25">
      <c r="A52" s="5">
        <v>44639</v>
      </c>
      <c r="B52" s="6" t="s">
        <v>340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140</v>
      </c>
      <c r="M52" s="6" t="s">
        <v>34</v>
      </c>
    </row>
    <row r="53" spans="1:13" x14ac:dyDescent="0.25">
      <c r="A53" s="5">
        <v>44640</v>
      </c>
      <c r="B53" s="6" t="s">
        <v>341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140</v>
      </c>
      <c r="M53" s="6" t="s">
        <v>72</v>
      </c>
    </row>
    <row r="54" spans="1:13" x14ac:dyDescent="0.25">
      <c r="A54" s="5">
        <v>44640</v>
      </c>
      <c r="B54" s="6" t="s">
        <v>342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146</v>
      </c>
      <c r="M54" s="6" t="s">
        <v>80</v>
      </c>
    </row>
    <row r="55" spans="1:13" x14ac:dyDescent="0.25">
      <c r="A55" s="5">
        <v>44640</v>
      </c>
      <c r="B55" s="6" t="s">
        <v>343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146</v>
      </c>
      <c r="M55" s="6" t="s">
        <v>236</v>
      </c>
    </row>
    <row r="56" spans="1:13" x14ac:dyDescent="0.25">
      <c r="A56" s="5">
        <v>44640</v>
      </c>
      <c r="B56" s="6" t="s">
        <v>344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139</v>
      </c>
      <c r="M56" s="6" t="s">
        <v>165</v>
      </c>
    </row>
    <row r="57" spans="1:13" x14ac:dyDescent="0.25">
      <c r="A57" s="5">
        <v>44640</v>
      </c>
      <c r="B57" s="6" t="s">
        <v>345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216</v>
      </c>
    </row>
    <row r="58" spans="1:13" x14ac:dyDescent="0.25">
      <c r="A58" s="5">
        <v>44641</v>
      </c>
      <c r="B58" s="6" t="s">
        <v>346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142</v>
      </c>
      <c r="M58" s="6" t="s">
        <v>96</v>
      </c>
    </row>
    <row r="59" spans="1:13" x14ac:dyDescent="0.25">
      <c r="A59" s="5">
        <v>44642</v>
      </c>
      <c r="B59" s="6" t="s">
        <v>347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481</v>
      </c>
      <c r="M59" s="6" t="s">
        <v>96</v>
      </c>
    </row>
    <row r="60" spans="1:13" x14ac:dyDescent="0.25">
      <c r="A60" s="5">
        <v>44646</v>
      </c>
      <c r="B60" s="6" t="s">
        <v>348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148</v>
      </c>
      <c r="M60" s="6" t="s">
        <v>96</v>
      </c>
    </row>
    <row r="61" spans="1:13" x14ac:dyDescent="0.25">
      <c r="A61" s="5">
        <v>44646</v>
      </c>
      <c r="B61" s="6" t="s">
        <v>349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146</v>
      </c>
      <c r="M61" s="8" t="s">
        <v>124</v>
      </c>
    </row>
    <row r="62" spans="1:13" x14ac:dyDescent="0.25">
      <c r="A62" s="5">
        <v>44646</v>
      </c>
      <c r="B62" s="6" t="s">
        <v>350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148</v>
      </c>
      <c r="M62" s="8" t="s">
        <v>124</v>
      </c>
    </row>
    <row r="63" spans="1:13" x14ac:dyDescent="0.25">
      <c r="A63" s="5">
        <v>44646</v>
      </c>
      <c r="B63" s="6" t="s">
        <v>351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148</v>
      </c>
      <c r="M63" s="6" t="s">
        <v>34</v>
      </c>
    </row>
    <row r="64" spans="1:13" x14ac:dyDescent="0.25">
      <c r="A64" s="5">
        <v>44646</v>
      </c>
      <c r="B64" s="6" t="s">
        <v>352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155</v>
      </c>
      <c r="M64" s="6" t="s">
        <v>49</v>
      </c>
    </row>
    <row r="65" spans="1:13" x14ac:dyDescent="0.25">
      <c r="A65" s="5">
        <v>44646</v>
      </c>
      <c r="B65" s="6" t="s">
        <v>353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212</v>
      </c>
    </row>
    <row r="66" spans="1:13" x14ac:dyDescent="0.25">
      <c r="A66" s="5">
        <v>44646</v>
      </c>
      <c r="B66" s="6" t="s">
        <v>354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266</v>
      </c>
    </row>
    <row r="67" spans="1:13" x14ac:dyDescent="0.25">
      <c r="A67" s="5">
        <v>44648</v>
      </c>
      <c r="B67" s="6" t="s">
        <v>355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266</v>
      </c>
    </row>
    <row r="68" spans="1:13" x14ac:dyDescent="0.25">
      <c r="A68" s="5">
        <v>44650</v>
      </c>
      <c r="B68" s="6" t="s">
        <v>356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140</v>
      </c>
      <c r="M68" s="6" t="s">
        <v>14</v>
      </c>
    </row>
    <row r="69" spans="1:13" x14ac:dyDescent="0.25">
      <c r="A69" s="5">
        <v>44650</v>
      </c>
      <c r="B69" s="6" t="s">
        <v>357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568</v>
      </c>
      <c r="M69" s="6" t="s">
        <v>14</v>
      </c>
    </row>
  </sheetData>
  <conditionalFormatting sqref="J1">
    <cfRule type="cellIs" dxfId="8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0" zoomScaleNormal="80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3"/>
    <col min="6" max="6" width="11" bestFit="1" customWidth="1"/>
    <col min="7" max="7" width="11.7109375" bestFit="1" customWidth="1"/>
    <col min="9" max="9" width="28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44621</v>
      </c>
      <c r="B2" s="48" t="s">
        <v>291</v>
      </c>
      <c r="C2" s="49">
        <v>2.06</v>
      </c>
      <c r="D2" s="48" t="s">
        <v>569</v>
      </c>
      <c r="E2" s="45" t="s">
        <v>488</v>
      </c>
      <c r="F2" s="50">
        <f>C2*D$32</f>
        <v>5768</v>
      </c>
      <c r="G2" s="50">
        <f t="shared" ref="G2:G17" si="0">F2-D$32</f>
        <v>2968</v>
      </c>
      <c r="H2" s="48" t="s">
        <v>151</v>
      </c>
      <c r="I2" s="48" t="s">
        <v>34</v>
      </c>
    </row>
    <row r="3" spans="1:9" x14ac:dyDescent="0.25">
      <c r="A3" s="47">
        <v>44622</v>
      </c>
      <c r="B3" s="48" t="s">
        <v>293</v>
      </c>
      <c r="C3" s="48">
        <v>1.91</v>
      </c>
      <c r="D3" s="48" t="s">
        <v>569</v>
      </c>
      <c r="E3" s="45" t="s">
        <v>488</v>
      </c>
      <c r="F3" s="50">
        <f>C3*D$32</f>
        <v>5348</v>
      </c>
      <c r="G3" s="50">
        <f t="shared" si="0"/>
        <v>2548</v>
      </c>
      <c r="H3" s="48" t="s">
        <v>140</v>
      </c>
      <c r="I3" s="48" t="s">
        <v>165</v>
      </c>
    </row>
    <row r="4" spans="1:9" x14ac:dyDescent="0.25">
      <c r="A4" s="47">
        <v>44625</v>
      </c>
      <c r="B4" s="48" t="s">
        <v>300</v>
      </c>
      <c r="C4" s="48">
        <v>1.86</v>
      </c>
      <c r="D4" s="48" t="s">
        <v>569</v>
      </c>
      <c r="E4" s="46" t="s">
        <v>488</v>
      </c>
      <c r="F4" s="50">
        <v>0</v>
      </c>
      <c r="G4" s="50">
        <f t="shared" si="0"/>
        <v>-2800</v>
      </c>
      <c r="H4" s="48" t="s">
        <v>145</v>
      </c>
      <c r="I4" s="48" t="s">
        <v>94</v>
      </c>
    </row>
    <row r="5" spans="1:9" x14ac:dyDescent="0.25">
      <c r="A5" s="47">
        <v>44625</v>
      </c>
      <c r="B5" s="48" t="s">
        <v>306</v>
      </c>
      <c r="C5" s="48">
        <v>1.65</v>
      </c>
      <c r="D5" s="48" t="s">
        <v>569</v>
      </c>
      <c r="E5" s="45" t="s">
        <v>488</v>
      </c>
      <c r="F5" s="50">
        <f>C5*D$32</f>
        <v>4620</v>
      </c>
      <c r="G5" s="50">
        <f t="shared" si="0"/>
        <v>1820</v>
      </c>
      <c r="H5" s="48" t="s">
        <v>148</v>
      </c>
      <c r="I5" s="48" t="s">
        <v>34</v>
      </c>
    </row>
    <row r="6" spans="1:9" x14ac:dyDescent="0.25">
      <c r="A6" s="47">
        <v>44626</v>
      </c>
      <c r="B6" s="48" t="s">
        <v>309</v>
      </c>
      <c r="C6" s="48">
        <v>1.93</v>
      </c>
      <c r="D6" s="48" t="s">
        <v>569</v>
      </c>
      <c r="E6" s="46" t="s">
        <v>488</v>
      </c>
      <c r="F6" s="50">
        <v>0</v>
      </c>
      <c r="G6" s="50">
        <f t="shared" si="0"/>
        <v>-2800</v>
      </c>
      <c r="H6" s="48" t="s">
        <v>481</v>
      </c>
      <c r="I6" s="48" t="s">
        <v>72</v>
      </c>
    </row>
    <row r="7" spans="1:9" x14ac:dyDescent="0.25">
      <c r="A7" s="47">
        <v>44628</v>
      </c>
      <c r="B7" s="48" t="s">
        <v>313</v>
      </c>
      <c r="C7" s="48">
        <v>1.85</v>
      </c>
      <c r="D7" s="48" t="s">
        <v>569</v>
      </c>
      <c r="E7" s="45" t="s">
        <v>488</v>
      </c>
      <c r="F7" s="50">
        <f>C7*D$32</f>
        <v>5180</v>
      </c>
      <c r="G7" s="50">
        <f t="shared" si="0"/>
        <v>2380</v>
      </c>
      <c r="H7" s="48" t="s">
        <v>151</v>
      </c>
      <c r="I7" s="48" t="s">
        <v>34</v>
      </c>
    </row>
    <row r="8" spans="1:9" x14ac:dyDescent="0.25">
      <c r="A8" s="47">
        <v>44632</v>
      </c>
      <c r="B8" s="48" t="s">
        <v>320</v>
      </c>
      <c r="C8" s="48">
        <v>1.93</v>
      </c>
      <c r="D8" s="48" t="s">
        <v>569</v>
      </c>
      <c r="E8" s="46" t="s">
        <v>488</v>
      </c>
      <c r="F8" s="50">
        <v>0</v>
      </c>
      <c r="G8" s="50">
        <f t="shared" si="0"/>
        <v>-2800</v>
      </c>
      <c r="H8" s="48" t="s">
        <v>155</v>
      </c>
      <c r="I8" s="48" t="s">
        <v>165</v>
      </c>
    </row>
    <row r="9" spans="1:9" x14ac:dyDescent="0.25">
      <c r="A9" s="47">
        <v>44635</v>
      </c>
      <c r="B9" s="48" t="s">
        <v>329</v>
      </c>
      <c r="C9" s="48">
        <v>1.91</v>
      </c>
      <c r="D9" s="48" t="s">
        <v>569</v>
      </c>
      <c r="E9" s="45" t="s">
        <v>488</v>
      </c>
      <c r="F9" s="50">
        <f>C9*D$32</f>
        <v>5348</v>
      </c>
      <c r="G9" s="50">
        <f t="shared" si="0"/>
        <v>2548</v>
      </c>
      <c r="H9" s="48" t="s">
        <v>148</v>
      </c>
      <c r="I9" s="48" t="s">
        <v>34</v>
      </c>
    </row>
    <row r="10" spans="1:9" x14ac:dyDescent="0.25">
      <c r="A10" s="47">
        <v>44635</v>
      </c>
      <c r="B10" s="48" t="s">
        <v>328</v>
      </c>
      <c r="C10" s="48">
        <v>1.65</v>
      </c>
      <c r="D10" s="48" t="s">
        <v>569</v>
      </c>
      <c r="E10" s="45" t="s">
        <v>488</v>
      </c>
      <c r="F10" s="50">
        <f>C10*D$32</f>
        <v>4620</v>
      </c>
      <c r="G10" s="50">
        <f t="shared" si="0"/>
        <v>1820</v>
      </c>
      <c r="H10" s="48" t="s">
        <v>159</v>
      </c>
      <c r="I10" s="48" t="s">
        <v>34</v>
      </c>
    </row>
    <row r="11" spans="1:9" x14ac:dyDescent="0.25">
      <c r="A11" s="47">
        <v>44639</v>
      </c>
      <c r="B11" s="48" t="s">
        <v>337</v>
      </c>
      <c r="C11" s="48">
        <v>1.98</v>
      </c>
      <c r="D11" s="48" t="s">
        <v>569</v>
      </c>
      <c r="E11" s="45" t="s">
        <v>488</v>
      </c>
      <c r="F11" s="50">
        <f>C11*D$32</f>
        <v>5544</v>
      </c>
      <c r="G11" s="50">
        <f t="shared" si="0"/>
        <v>2744</v>
      </c>
      <c r="H11" s="48" t="s">
        <v>140</v>
      </c>
      <c r="I11" s="48" t="s">
        <v>34</v>
      </c>
    </row>
    <row r="12" spans="1:9" x14ac:dyDescent="0.25">
      <c r="A12" s="47">
        <v>44639</v>
      </c>
      <c r="B12" s="48" t="s">
        <v>339</v>
      </c>
      <c r="C12" s="48">
        <v>1.94</v>
      </c>
      <c r="D12" s="48" t="s">
        <v>569</v>
      </c>
      <c r="E12" s="46" t="s">
        <v>488</v>
      </c>
      <c r="F12" s="50">
        <v>0</v>
      </c>
      <c r="G12" s="50">
        <f t="shared" si="0"/>
        <v>-2800</v>
      </c>
      <c r="H12" s="48" t="s">
        <v>146</v>
      </c>
      <c r="I12" s="48" t="s">
        <v>34</v>
      </c>
    </row>
    <row r="13" spans="1:9" x14ac:dyDescent="0.25">
      <c r="A13" s="47">
        <v>44639</v>
      </c>
      <c r="B13" s="48" t="s">
        <v>340</v>
      </c>
      <c r="C13" s="48">
        <v>2</v>
      </c>
      <c r="D13" s="48" t="s">
        <v>569</v>
      </c>
      <c r="E13" s="45" t="s">
        <v>488</v>
      </c>
      <c r="F13" s="50">
        <f>C13*D$32</f>
        <v>5600</v>
      </c>
      <c r="G13" s="50">
        <f t="shared" si="0"/>
        <v>2800</v>
      </c>
      <c r="H13" s="48" t="s">
        <v>140</v>
      </c>
      <c r="I13" s="48" t="s">
        <v>34</v>
      </c>
    </row>
    <row r="14" spans="1:9" x14ac:dyDescent="0.25">
      <c r="A14" s="47">
        <v>44640</v>
      </c>
      <c r="B14" s="48" t="s">
        <v>341</v>
      </c>
      <c r="C14" s="48">
        <v>2.02</v>
      </c>
      <c r="D14" s="48" t="s">
        <v>569</v>
      </c>
      <c r="E14" s="45" t="s">
        <v>488</v>
      </c>
      <c r="F14" s="50">
        <f>C14*D$32</f>
        <v>5656</v>
      </c>
      <c r="G14" s="50">
        <f t="shared" si="0"/>
        <v>2856</v>
      </c>
      <c r="H14" s="48" t="s">
        <v>140</v>
      </c>
      <c r="I14" s="48" t="s">
        <v>72</v>
      </c>
    </row>
    <row r="15" spans="1:9" x14ac:dyDescent="0.25">
      <c r="A15" s="47">
        <v>44640</v>
      </c>
      <c r="B15" s="48" t="s">
        <v>344</v>
      </c>
      <c r="C15" s="48">
        <v>1.96</v>
      </c>
      <c r="D15" s="48" t="s">
        <v>569</v>
      </c>
      <c r="E15" s="45" t="s">
        <v>488</v>
      </c>
      <c r="F15" s="50">
        <f>C15*D$32</f>
        <v>5488</v>
      </c>
      <c r="G15" s="50">
        <f t="shared" si="0"/>
        <v>2688</v>
      </c>
      <c r="H15" s="48" t="s">
        <v>139</v>
      </c>
      <c r="I15" s="48" t="s">
        <v>165</v>
      </c>
    </row>
    <row r="16" spans="1:9" x14ac:dyDescent="0.25">
      <c r="A16" s="47">
        <v>44646</v>
      </c>
      <c r="B16" s="48" t="s">
        <v>351</v>
      </c>
      <c r="C16" s="48">
        <v>1.83</v>
      </c>
      <c r="D16" s="48" t="s">
        <v>569</v>
      </c>
      <c r="E16" s="54" t="s">
        <v>488</v>
      </c>
      <c r="F16" s="50">
        <f>C16*D$32</f>
        <v>5124</v>
      </c>
      <c r="G16" s="50">
        <f t="shared" si="0"/>
        <v>2324</v>
      </c>
      <c r="H16" s="48" t="s">
        <v>148</v>
      </c>
      <c r="I16" s="48" t="s">
        <v>34</v>
      </c>
    </row>
    <row r="17" spans="1:9" x14ac:dyDescent="0.25">
      <c r="A17" s="47">
        <v>44650</v>
      </c>
      <c r="B17" s="48" t="s">
        <v>356</v>
      </c>
      <c r="C17" s="48">
        <v>1.56</v>
      </c>
      <c r="D17" s="48" t="s">
        <v>569</v>
      </c>
      <c r="E17" s="54" t="s">
        <v>488</v>
      </c>
      <c r="F17" s="50">
        <f>C17*D$32</f>
        <v>4368</v>
      </c>
      <c r="G17" s="13">
        <f t="shared" si="0"/>
        <v>1568</v>
      </c>
      <c r="H17" s="48" t="s">
        <v>140</v>
      </c>
      <c r="I17" s="48" t="s">
        <v>14</v>
      </c>
    </row>
    <row r="18" spans="1:9" x14ac:dyDescent="0.25">
      <c r="A18" s="5"/>
      <c r="B18" s="6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D19" s="12"/>
      <c r="E19" s="32"/>
      <c r="F19" s="13"/>
      <c r="G19" s="13"/>
      <c r="H19" s="13"/>
      <c r="I19" s="6"/>
    </row>
    <row r="20" spans="1:9" x14ac:dyDescent="0.25">
      <c r="A20" s="5"/>
      <c r="B20" s="6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33"/>
      <c r="D21" s="15">
        <f>COUNT(C2:C17)</f>
        <v>16</v>
      </c>
      <c r="E21" s="5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f>COUNTIF(G2:G17,"&lt;0")</f>
        <v>4</v>
      </c>
      <c r="E22" s="52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12</v>
      </c>
      <c r="E23" s="52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52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53.262316910785614</v>
      </c>
      <c r="E25" s="52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SUM(C2:C17)/D21</f>
        <v>1.8775000000000002</v>
      </c>
      <c r="E26" s="52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21.737683089214386</v>
      </c>
      <c r="E27" s="52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21.737683089214386</v>
      </c>
      <c r="E28" s="52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52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52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52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52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SUM(G2:G17)</f>
        <v>17864</v>
      </c>
      <c r="E33" s="52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17.864000000000001</v>
      </c>
      <c r="E34" s="52"/>
      <c r="F34" s="36"/>
      <c r="G34" s="37"/>
      <c r="H34" s="37"/>
    </row>
  </sheetData>
  <conditionalFormatting sqref="E22:E34">
    <cfRule type="cellIs" dxfId="84" priority="3" operator="greaterThan">
      <formula>0</formula>
    </cfRule>
    <cfRule type="cellIs" dxfId="83" priority="4" operator="lessThan">
      <formula>-240.63</formula>
    </cfRule>
    <cfRule type="cellIs" dxfId="82" priority="5" operator="greaterThan">
      <formula>0</formula>
    </cfRule>
  </conditionalFormatting>
  <conditionalFormatting sqref="G18:H20 G2:G17">
    <cfRule type="cellIs" dxfId="81" priority="6" operator="lessThan">
      <formula>0</formula>
    </cfRule>
    <cfRule type="cellIs" dxfId="8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A104" sqref="A104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266</v>
      </c>
    </row>
    <row r="3" spans="1:13" x14ac:dyDescent="0.25">
      <c r="A3" s="5">
        <v>44653</v>
      </c>
      <c r="B3" s="6" t="s">
        <v>359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141</v>
      </c>
      <c r="M3" s="6" t="s">
        <v>46</v>
      </c>
    </row>
    <row r="4" spans="1:13" x14ac:dyDescent="0.25">
      <c r="A4" s="5">
        <v>44653</v>
      </c>
      <c r="B4" s="6" t="s">
        <v>360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155</v>
      </c>
      <c r="M4" s="6" t="s">
        <v>34</v>
      </c>
    </row>
    <row r="5" spans="1:13" x14ac:dyDescent="0.25">
      <c r="A5" s="5">
        <v>44653</v>
      </c>
      <c r="B5" s="6" t="s">
        <v>361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155</v>
      </c>
      <c r="M5" s="6" t="s">
        <v>236</v>
      </c>
    </row>
    <row r="6" spans="1:13" x14ac:dyDescent="0.25">
      <c r="A6" s="5">
        <v>44653</v>
      </c>
      <c r="B6" s="6" t="s">
        <v>362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140</v>
      </c>
      <c r="M6" s="6" t="s">
        <v>83</v>
      </c>
    </row>
    <row r="7" spans="1:13" x14ac:dyDescent="0.25">
      <c r="A7" s="5">
        <v>44653</v>
      </c>
      <c r="B7" s="6" t="s">
        <v>363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146</v>
      </c>
      <c r="M7" s="6" t="s">
        <v>94</v>
      </c>
    </row>
    <row r="8" spans="1:13" x14ac:dyDescent="0.25">
      <c r="A8" s="5">
        <v>44653</v>
      </c>
      <c r="B8" s="6" t="s">
        <v>364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142</v>
      </c>
      <c r="M8" s="6" t="s">
        <v>96</v>
      </c>
    </row>
    <row r="9" spans="1:13" x14ac:dyDescent="0.25">
      <c r="A9" s="5">
        <v>44653</v>
      </c>
      <c r="B9" s="6" t="s">
        <v>365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145</v>
      </c>
      <c r="M9" s="6" t="s">
        <v>94</v>
      </c>
    </row>
    <row r="10" spans="1:13" x14ac:dyDescent="0.25">
      <c r="A10" s="5">
        <v>44654</v>
      </c>
      <c r="B10" s="6" t="s">
        <v>366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178</v>
      </c>
    </row>
    <row r="11" spans="1:13" x14ac:dyDescent="0.25">
      <c r="A11" s="5">
        <v>44654</v>
      </c>
      <c r="B11" s="6" t="s">
        <v>367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178</v>
      </c>
    </row>
    <row r="12" spans="1:13" x14ac:dyDescent="0.25">
      <c r="A12" s="5">
        <v>44654</v>
      </c>
      <c r="B12" s="6" t="s">
        <v>368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141</v>
      </c>
      <c r="M12" s="6" t="s">
        <v>83</v>
      </c>
    </row>
    <row r="13" spans="1:13" x14ac:dyDescent="0.25">
      <c r="A13" s="5">
        <v>44654</v>
      </c>
      <c r="B13" s="6" t="s">
        <v>369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155</v>
      </c>
      <c r="M13" s="6" t="s">
        <v>83</v>
      </c>
    </row>
    <row r="14" spans="1:13" x14ac:dyDescent="0.25">
      <c r="A14" s="5">
        <v>44654</v>
      </c>
      <c r="B14" s="6" t="s">
        <v>370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204</v>
      </c>
    </row>
    <row r="15" spans="1:13" x14ac:dyDescent="0.25">
      <c r="A15" s="5">
        <v>44654</v>
      </c>
      <c r="B15" s="6" t="s">
        <v>371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148</v>
      </c>
      <c r="M15" s="6" t="s">
        <v>14</v>
      </c>
    </row>
    <row r="16" spans="1:13" x14ac:dyDescent="0.25">
      <c r="A16" s="5">
        <v>44654</v>
      </c>
      <c r="B16" s="6" t="s">
        <v>372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142</v>
      </c>
      <c r="M16" s="6" t="s">
        <v>80</v>
      </c>
    </row>
    <row r="17" spans="1:13" x14ac:dyDescent="0.25">
      <c r="A17" s="5">
        <v>44655</v>
      </c>
      <c r="B17" s="6" t="s">
        <v>373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149</v>
      </c>
      <c r="M17" s="6" t="s">
        <v>94</v>
      </c>
    </row>
    <row r="18" spans="1:13" x14ac:dyDescent="0.25">
      <c r="A18" s="5">
        <v>44656</v>
      </c>
      <c r="B18" s="6" t="s">
        <v>374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148</v>
      </c>
      <c r="M18" s="6" t="s">
        <v>46</v>
      </c>
    </row>
    <row r="19" spans="1:13" x14ac:dyDescent="0.25">
      <c r="A19" s="5">
        <v>44656</v>
      </c>
      <c r="B19" s="6" t="s">
        <v>375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145</v>
      </c>
      <c r="M19" s="8" t="s">
        <v>46</v>
      </c>
    </row>
    <row r="20" spans="1:13" x14ac:dyDescent="0.25">
      <c r="A20" s="5">
        <v>44656</v>
      </c>
      <c r="B20" s="6" t="s">
        <v>376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377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146</v>
      </c>
      <c r="M21" s="8" t="s">
        <v>46</v>
      </c>
    </row>
    <row r="22" spans="1:13" x14ac:dyDescent="0.25">
      <c r="A22" s="5">
        <v>44660</v>
      </c>
      <c r="B22" s="6" t="s">
        <v>378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140</v>
      </c>
      <c r="M22" s="6" t="s">
        <v>80</v>
      </c>
    </row>
    <row r="23" spans="1:13" x14ac:dyDescent="0.25">
      <c r="A23" s="5">
        <v>44660</v>
      </c>
      <c r="B23" s="6" t="s">
        <v>379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139</v>
      </c>
      <c r="M23" s="6" t="s">
        <v>31</v>
      </c>
    </row>
    <row r="24" spans="1:13" x14ac:dyDescent="0.25">
      <c r="A24" s="5">
        <v>44660</v>
      </c>
      <c r="B24" s="6" t="s">
        <v>380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151</v>
      </c>
      <c r="M24" s="6" t="s">
        <v>46</v>
      </c>
    </row>
    <row r="25" spans="1:13" x14ac:dyDescent="0.25">
      <c r="A25" s="5">
        <v>44660</v>
      </c>
      <c r="B25" s="6" t="s">
        <v>381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151</v>
      </c>
      <c r="M25" s="6" t="s">
        <v>236</v>
      </c>
    </row>
    <row r="26" spans="1:13" x14ac:dyDescent="0.25">
      <c r="A26" s="5">
        <v>44660</v>
      </c>
      <c r="B26" s="6" t="s">
        <v>382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145</v>
      </c>
      <c r="M26" s="8" t="s">
        <v>46</v>
      </c>
    </row>
    <row r="27" spans="1:13" x14ac:dyDescent="0.25">
      <c r="A27" s="5">
        <v>44660</v>
      </c>
      <c r="B27" s="6" t="s">
        <v>383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155</v>
      </c>
      <c r="M27" s="8" t="s">
        <v>46</v>
      </c>
    </row>
    <row r="28" spans="1:13" x14ac:dyDescent="0.25">
      <c r="A28" s="5">
        <v>44660</v>
      </c>
      <c r="B28" s="6" t="s">
        <v>384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142</v>
      </c>
      <c r="M28" s="6" t="s">
        <v>34</v>
      </c>
    </row>
    <row r="29" spans="1:13" x14ac:dyDescent="0.25">
      <c r="A29" s="5">
        <v>44660</v>
      </c>
      <c r="B29" s="6" t="s">
        <v>385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148</v>
      </c>
      <c r="M29" s="6" t="s">
        <v>14</v>
      </c>
    </row>
    <row r="30" spans="1:13" x14ac:dyDescent="0.25">
      <c r="A30" s="5">
        <v>44660</v>
      </c>
      <c r="B30" s="6" t="s">
        <v>386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144</v>
      </c>
      <c r="M30" s="6" t="s">
        <v>94</v>
      </c>
    </row>
    <row r="31" spans="1:13" x14ac:dyDescent="0.25">
      <c r="A31" s="5">
        <v>44661</v>
      </c>
      <c r="B31" s="6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212</v>
      </c>
    </row>
    <row r="32" spans="1:13" x14ac:dyDescent="0.25">
      <c r="A32" s="5">
        <v>44661</v>
      </c>
      <c r="B32" s="6" t="s">
        <v>388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389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151</v>
      </c>
      <c r="M33" s="6" t="s">
        <v>83</v>
      </c>
    </row>
    <row r="34" spans="1:13" x14ac:dyDescent="0.25">
      <c r="A34" s="5">
        <v>44661</v>
      </c>
      <c r="B34" s="6" t="s">
        <v>390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140</v>
      </c>
      <c r="M34" s="6" t="s">
        <v>80</v>
      </c>
    </row>
    <row r="35" spans="1:13" x14ac:dyDescent="0.25">
      <c r="A35" s="5">
        <v>44661</v>
      </c>
      <c r="B35" s="6" t="s">
        <v>391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140</v>
      </c>
      <c r="M35" s="6" t="s">
        <v>35</v>
      </c>
    </row>
    <row r="36" spans="1:13" x14ac:dyDescent="0.25">
      <c r="A36" s="5">
        <v>44661</v>
      </c>
      <c r="B36" s="6" t="s">
        <v>392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266</v>
      </c>
    </row>
    <row r="37" spans="1:13" x14ac:dyDescent="0.25">
      <c r="A37" s="5">
        <v>44661</v>
      </c>
      <c r="B37" s="6" t="s">
        <v>393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155</v>
      </c>
      <c r="M37" s="6" t="s">
        <v>80</v>
      </c>
    </row>
    <row r="38" spans="1:13" x14ac:dyDescent="0.25">
      <c r="A38" s="5">
        <v>44662</v>
      </c>
      <c r="B38" s="6" t="s">
        <v>394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148</v>
      </c>
      <c r="M38" s="6" t="s">
        <v>165</v>
      </c>
    </row>
    <row r="39" spans="1:13" x14ac:dyDescent="0.25">
      <c r="A39" s="5">
        <v>44662</v>
      </c>
      <c r="B39" s="6" t="s">
        <v>395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151</v>
      </c>
      <c r="M39" s="6" t="s">
        <v>46</v>
      </c>
    </row>
    <row r="40" spans="1:13" x14ac:dyDescent="0.25">
      <c r="A40" s="5">
        <v>44665</v>
      </c>
      <c r="B40" s="6" t="s">
        <v>396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204</v>
      </c>
    </row>
    <row r="41" spans="1:13" x14ac:dyDescent="0.25">
      <c r="A41" s="5">
        <v>44666</v>
      </c>
      <c r="B41" s="6" t="s">
        <v>397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140</v>
      </c>
      <c r="M41" s="6" t="s">
        <v>46</v>
      </c>
    </row>
    <row r="42" spans="1:13" x14ac:dyDescent="0.25">
      <c r="A42" s="5">
        <v>44666</v>
      </c>
      <c r="B42" s="6" t="s">
        <v>398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145</v>
      </c>
      <c r="M42" s="8" t="s">
        <v>399</v>
      </c>
    </row>
    <row r="43" spans="1:13" x14ac:dyDescent="0.25">
      <c r="A43" s="5">
        <v>44666</v>
      </c>
      <c r="B43" s="6" t="s">
        <v>209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682</v>
      </c>
      <c r="M43" s="8" t="s">
        <v>49</v>
      </c>
    </row>
    <row r="44" spans="1:13" x14ac:dyDescent="0.25">
      <c r="A44" s="5">
        <v>44666</v>
      </c>
      <c r="B44" s="6" t="s">
        <v>400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143</v>
      </c>
      <c r="M44" s="6" t="s">
        <v>96</v>
      </c>
    </row>
    <row r="45" spans="1:13" x14ac:dyDescent="0.25">
      <c r="A45" s="5">
        <v>44666</v>
      </c>
      <c r="B45" s="6" t="s">
        <v>401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154</v>
      </c>
      <c r="M45" s="8" t="s">
        <v>46</v>
      </c>
    </row>
    <row r="46" spans="1:13" x14ac:dyDescent="0.25">
      <c r="A46" s="5">
        <v>44666</v>
      </c>
      <c r="B46" s="6" t="s">
        <v>402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155</v>
      </c>
      <c r="M46" s="6" t="s">
        <v>96</v>
      </c>
    </row>
    <row r="47" spans="1:13" x14ac:dyDescent="0.25">
      <c r="A47" s="5">
        <v>44666</v>
      </c>
      <c r="B47" s="6" t="s">
        <v>403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141</v>
      </c>
      <c r="M47" s="6" t="s">
        <v>34</v>
      </c>
    </row>
    <row r="48" spans="1:13" x14ac:dyDescent="0.25">
      <c r="A48" s="5">
        <v>44666</v>
      </c>
      <c r="B48" s="6" t="s">
        <v>404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148</v>
      </c>
      <c r="M48" s="6" t="s">
        <v>96</v>
      </c>
    </row>
    <row r="49" spans="1:13" x14ac:dyDescent="0.25">
      <c r="A49" s="5">
        <v>44666</v>
      </c>
      <c r="B49" s="6" t="s">
        <v>405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142</v>
      </c>
      <c r="M49" s="6" t="s">
        <v>46</v>
      </c>
    </row>
    <row r="50" spans="1:13" x14ac:dyDescent="0.25">
      <c r="A50" s="5">
        <v>44666</v>
      </c>
      <c r="B50" s="6" t="s">
        <v>406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148</v>
      </c>
      <c r="M50" s="6" t="s">
        <v>399</v>
      </c>
    </row>
    <row r="51" spans="1:13" x14ac:dyDescent="0.25">
      <c r="A51" s="5">
        <v>44666</v>
      </c>
      <c r="B51" s="6" t="s">
        <v>407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148</v>
      </c>
      <c r="M51" s="6" t="s">
        <v>96</v>
      </c>
    </row>
    <row r="52" spans="1:13" x14ac:dyDescent="0.25">
      <c r="A52" s="5">
        <v>44666</v>
      </c>
      <c r="B52" s="6" t="s">
        <v>408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151</v>
      </c>
      <c r="M52" s="6" t="s">
        <v>34</v>
      </c>
    </row>
    <row r="53" spans="1:13" x14ac:dyDescent="0.25">
      <c r="A53" s="5">
        <v>44667</v>
      </c>
      <c r="B53" s="6" t="s">
        <v>409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148</v>
      </c>
      <c r="M53" s="6" t="s">
        <v>80</v>
      </c>
    </row>
    <row r="54" spans="1:13" x14ac:dyDescent="0.25">
      <c r="A54" s="5">
        <v>44667</v>
      </c>
      <c r="B54" s="6" t="s">
        <v>410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5" t="s">
        <v>193</v>
      </c>
      <c r="J54" s="6">
        <v>1.54</v>
      </c>
      <c r="K54" s="6">
        <v>2.36</v>
      </c>
      <c r="L54" s="6" t="s">
        <v>683</v>
      </c>
      <c r="M54" s="6" t="s">
        <v>164</v>
      </c>
    </row>
    <row r="55" spans="1:13" x14ac:dyDescent="0.25">
      <c r="A55" s="5">
        <v>44667</v>
      </c>
      <c r="B55" s="6" t="s">
        <v>411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142</v>
      </c>
      <c r="M55" s="6" t="s">
        <v>124</v>
      </c>
    </row>
    <row r="56" spans="1:13" x14ac:dyDescent="0.25">
      <c r="A56" s="5">
        <v>44667</v>
      </c>
      <c r="B56" s="6" t="s">
        <v>412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481</v>
      </c>
      <c r="M56" s="8" t="s">
        <v>31</v>
      </c>
    </row>
    <row r="57" spans="1:13" x14ac:dyDescent="0.25">
      <c r="A57" s="5">
        <v>44667</v>
      </c>
      <c r="B57" s="6" t="s">
        <v>413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148</v>
      </c>
      <c r="M57" s="6" t="s">
        <v>34</v>
      </c>
    </row>
    <row r="58" spans="1:13" x14ac:dyDescent="0.25">
      <c r="A58" s="5">
        <v>44667</v>
      </c>
      <c r="B58" s="6" t="s">
        <v>414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145</v>
      </c>
      <c r="M58" s="6" t="s">
        <v>83</v>
      </c>
    </row>
    <row r="59" spans="1:13" x14ac:dyDescent="0.25">
      <c r="A59" s="5">
        <v>44667</v>
      </c>
      <c r="B59" s="6" t="s">
        <v>415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142</v>
      </c>
      <c r="M59" s="6" t="s">
        <v>94</v>
      </c>
    </row>
    <row r="60" spans="1:13" x14ac:dyDescent="0.25">
      <c r="A60" s="5">
        <v>44667</v>
      </c>
      <c r="B60" s="6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142</v>
      </c>
      <c r="M60" s="8" t="s">
        <v>31</v>
      </c>
    </row>
    <row r="61" spans="1:13" x14ac:dyDescent="0.25">
      <c r="A61" s="5">
        <v>44668</v>
      </c>
      <c r="B61" s="6" t="s">
        <v>417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140</v>
      </c>
      <c r="M61" s="6" t="s">
        <v>418</v>
      </c>
    </row>
    <row r="62" spans="1:13" x14ac:dyDescent="0.25">
      <c r="A62" s="5">
        <v>44668</v>
      </c>
      <c r="B62" s="6" t="s">
        <v>419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142</v>
      </c>
      <c r="M62" s="6" t="s">
        <v>164</v>
      </c>
    </row>
    <row r="63" spans="1:13" x14ac:dyDescent="0.25">
      <c r="A63" s="5">
        <v>44668</v>
      </c>
      <c r="B63" s="6" t="s">
        <v>420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683</v>
      </c>
      <c r="M63" s="6" t="s">
        <v>83</v>
      </c>
    </row>
    <row r="64" spans="1:13" x14ac:dyDescent="0.25">
      <c r="A64" s="5">
        <v>44668</v>
      </c>
      <c r="B64" s="6" t="s">
        <v>421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145</v>
      </c>
      <c r="M64" s="6" t="s">
        <v>94</v>
      </c>
    </row>
    <row r="65" spans="1:13" x14ac:dyDescent="0.25">
      <c r="A65" s="5">
        <v>44668</v>
      </c>
      <c r="B65" s="6" t="s">
        <v>422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145</v>
      </c>
      <c r="M65" s="6" t="s">
        <v>260</v>
      </c>
    </row>
    <row r="66" spans="1:13" x14ac:dyDescent="0.25">
      <c r="A66" s="5">
        <v>44668</v>
      </c>
      <c r="B66" s="6" t="s">
        <v>423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145</v>
      </c>
      <c r="M66" s="6" t="s">
        <v>14</v>
      </c>
    </row>
    <row r="67" spans="1:13" x14ac:dyDescent="0.25">
      <c r="A67" s="5">
        <v>44669</v>
      </c>
      <c r="B67" s="6" t="s">
        <v>424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155</v>
      </c>
      <c r="M67" s="6" t="s">
        <v>80</v>
      </c>
    </row>
    <row r="68" spans="1:13" x14ac:dyDescent="0.25">
      <c r="A68" s="5">
        <v>44669</v>
      </c>
      <c r="B68" s="6" t="s">
        <v>425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142</v>
      </c>
      <c r="M68" s="6" t="s">
        <v>46</v>
      </c>
    </row>
    <row r="69" spans="1:13" x14ac:dyDescent="0.25">
      <c r="A69" s="5">
        <v>44669</v>
      </c>
      <c r="B69" s="6" t="s">
        <v>426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683</v>
      </c>
      <c r="M69" s="6" t="s">
        <v>46</v>
      </c>
    </row>
    <row r="70" spans="1:13" x14ac:dyDescent="0.25">
      <c r="A70" s="5">
        <v>44669</v>
      </c>
      <c r="B70" s="6" t="s">
        <v>427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140</v>
      </c>
      <c r="M70" s="6" t="s">
        <v>236</v>
      </c>
    </row>
    <row r="71" spans="1:13" x14ac:dyDescent="0.25">
      <c r="A71" s="5">
        <v>44669</v>
      </c>
      <c r="B71" s="6" t="s">
        <v>428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142</v>
      </c>
      <c r="M71" s="6" t="s">
        <v>165</v>
      </c>
    </row>
    <row r="72" spans="1:13" x14ac:dyDescent="0.25">
      <c r="A72" s="5">
        <v>44669</v>
      </c>
      <c r="B72" s="6" t="s">
        <v>429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684</v>
      </c>
      <c r="M72" s="6" t="s">
        <v>46</v>
      </c>
    </row>
    <row r="73" spans="1:13" x14ac:dyDescent="0.25">
      <c r="A73" s="5">
        <v>44670</v>
      </c>
      <c r="B73" s="6" t="s">
        <v>430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145</v>
      </c>
      <c r="M73" s="8" t="s">
        <v>31</v>
      </c>
    </row>
    <row r="74" spans="1:13" x14ac:dyDescent="0.25">
      <c r="A74" s="5">
        <v>44670</v>
      </c>
      <c r="B74" s="6" t="s">
        <v>191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148</v>
      </c>
      <c r="M74" s="6" t="s">
        <v>34</v>
      </c>
    </row>
    <row r="75" spans="1:13" x14ac:dyDescent="0.25">
      <c r="A75" s="5">
        <v>44671</v>
      </c>
      <c r="B75" s="6" t="s">
        <v>431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152</v>
      </c>
      <c r="M75" s="6" t="s">
        <v>94</v>
      </c>
    </row>
    <row r="76" spans="1:13" x14ac:dyDescent="0.25">
      <c r="A76" s="5">
        <v>44671</v>
      </c>
      <c r="B76" s="6" t="s">
        <v>93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148</v>
      </c>
      <c r="M76" s="6" t="s">
        <v>94</v>
      </c>
    </row>
    <row r="77" spans="1:13" x14ac:dyDescent="0.25">
      <c r="A77" s="5">
        <v>44671</v>
      </c>
      <c r="B77" s="6" t="s">
        <v>432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145</v>
      </c>
      <c r="M77" s="6" t="s">
        <v>83</v>
      </c>
    </row>
    <row r="78" spans="1:13" x14ac:dyDescent="0.25">
      <c r="A78" s="5">
        <v>44673</v>
      </c>
      <c r="B78" s="6" t="s">
        <v>433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232</v>
      </c>
    </row>
    <row r="79" spans="1:13" x14ac:dyDescent="0.25">
      <c r="A79" s="5">
        <v>44674</v>
      </c>
      <c r="B79" s="6" t="s">
        <v>434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148</v>
      </c>
      <c r="M79" s="6" t="s">
        <v>96</v>
      </c>
    </row>
    <row r="80" spans="1:13" x14ac:dyDescent="0.25">
      <c r="A80" s="5">
        <v>44674</v>
      </c>
      <c r="B80" s="6" t="s">
        <v>435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140</v>
      </c>
      <c r="M80" s="6" t="s">
        <v>236</v>
      </c>
    </row>
    <row r="81" spans="1:13" x14ac:dyDescent="0.25">
      <c r="A81" s="5">
        <v>44674</v>
      </c>
      <c r="B81" s="6" t="s">
        <v>436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146</v>
      </c>
      <c r="M81" s="29" t="s">
        <v>31</v>
      </c>
    </row>
    <row r="82" spans="1:13" x14ac:dyDescent="0.25">
      <c r="A82" s="5">
        <v>44674</v>
      </c>
      <c r="B82" s="6" t="s">
        <v>437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141</v>
      </c>
      <c r="M82" s="29" t="s">
        <v>49</v>
      </c>
    </row>
    <row r="83" spans="1:13" x14ac:dyDescent="0.25">
      <c r="A83" s="5">
        <v>44674</v>
      </c>
      <c r="B83" s="6" t="s">
        <v>438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146</v>
      </c>
      <c r="M83" s="29" t="s">
        <v>49</v>
      </c>
    </row>
    <row r="84" spans="1:13" x14ac:dyDescent="0.25">
      <c r="A84" s="5">
        <v>44674</v>
      </c>
      <c r="B84" s="6" t="s">
        <v>439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154</v>
      </c>
      <c r="M84" s="6" t="s">
        <v>164</v>
      </c>
    </row>
    <row r="85" spans="1:13" x14ac:dyDescent="0.25">
      <c r="A85" s="5">
        <v>44674</v>
      </c>
      <c r="B85" s="6" t="s">
        <v>440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142</v>
      </c>
      <c r="M85" s="6" t="s">
        <v>124</v>
      </c>
    </row>
    <row r="86" spans="1:13" x14ac:dyDescent="0.25">
      <c r="A86" s="5">
        <v>44674</v>
      </c>
      <c r="B86" s="6" t="s">
        <v>441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56</v>
      </c>
    </row>
    <row r="87" spans="1:13" x14ac:dyDescent="0.25">
      <c r="A87" s="5">
        <v>44674</v>
      </c>
      <c r="B87" s="6" t="s">
        <v>442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146</v>
      </c>
      <c r="M87" s="6" t="s">
        <v>46</v>
      </c>
    </row>
    <row r="88" spans="1:13" x14ac:dyDescent="0.25">
      <c r="A88" s="5">
        <v>44674</v>
      </c>
      <c r="B88" s="6" t="s">
        <v>443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158</v>
      </c>
      <c r="M88" s="6" t="s">
        <v>83</v>
      </c>
    </row>
    <row r="89" spans="1:13" x14ac:dyDescent="0.25">
      <c r="A89" s="5">
        <v>44674</v>
      </c>
      <c r="B89" s="6" t="s">
        <v>444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151</v>
      </c>
      <c r="M89" s="6" t="s">
        <v>96</v>
      </c>
    </row>
    <row r="90" spans="1:13" x14ac:dyDescent="0.25">
      <c r="A90" s="5">
        <v>44674</v>
      </c>
      <c r="B90" s="6" t="s">
        <v>445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204</v>
      </c>
    </row>
    <row r="91" spans="1:13" x14ac:dyDescent="0.25">
      <c r="A91" s="5">
        <v>44674</v>
      </c>
      <c r="B91" s="6" t="s">
        <v>446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155</v>
      </c>
      <c r="M91" s="6" t="s">
        <v>164</v>
      </c>
    </row>
    <row r="92" spans="1:13" x14ac:dyDescent="0.25">
      <c r="A92" s="5">
        <v>44674</v>
      </c>
      <c r="B92" s="6" t="s">
        <v>447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154</v>
      </c>
      <c r="M92" s="8" t="s">
        <v>236</v>
      </c>
    </row>
    <row r="93" spans="1:13" x14ac:dyDescent="0.25">
      <c r="A93" s="5">
        <v>44674</v>
      </c>
      <c r="B93" s="6" t="s">
        <v>448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143</v>
      </c>
      <c r="M93" s="6" t="s">
        <v>449</v>
      </c>
    </row>
    <row r="94" spans="1:13" x14ac:dyDescent="0.25">
      <c r="A94" s="5">
        <v>44674</v>
      </c>
      <c r="B94" s="6" t="s">
        <v>450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148</v>
      </c>
      <c r="M94" s="6" t="s">
        <v>46</v>
      </c>
    </row>
    <row r="95" spans="1:13" x14ac:dyDescent="0.25">
      <c r="A95" s="5">
        <v>44674</v>
      </c>
      <c r="B95" s="6" t="s">
        <v>451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151</v>
      </c>
      <c r="M95" s="6" t="s">
        <v>96</v>
      </c>
    </row>
    <row r="96" spans="1:13" x14ac:dyDescent="0.25">
      <c r="A96" s="5">
        <v>44674</v>
      </c>
      <c r="B96" s="6" t="s">
        <v>452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145</v>
      </c>
      <c r="M96" s="29" t="s">
        <v>49</v>
      </c>
    </row>
    <row r="97" spans="1:13" x14ac:dyDescent="0.25">
      <c r="A97" s="5">
        <v>44675</v>
      </c>
      <c r="B97" s="6" t="s">
        <v>453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148</v>
      </c>
      <c r="M97" s="6" t="s">
        <v>94</v>
      </c>
    </row>
    <row r="98" spans="1:13" x14ac:dyDescent="0.25">
      <c r="A98" s="5">
        <v>44675</v>
      </c>
      <c r="B98" s="6" t="s">
        <v>454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154</v>
      </c>
      <c r="M98" s="6" t="s">
        <v>83</v>
      </c>
    </row>
    <row r="99" spans="1:13" x14ac:dyDescent="0.25">
      <c r="A99" s="5">
        <v>44675</v>
      </c>
      <c r="B99" s="6" t="s">
        <v>455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148</v>
      </c>
      <c r="M99" s="6" t="s">
        <v>83</v>
      </c>
    </row>
    <row r="100" spans="1:13" x14ac:dyDescent="0.25">
      <c r="A100" s="5">
        <v>44675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142</v>
      </c>
      <c r="M100" s="6" t="s">
        <v>83</v>
      </c>
    </row>
    <row r="101" spans="1:13" x14ac:dyDescent="0.25">
      <c r="A101" s="5">
        <v>44675</v>
      </c>
      <c r="B101" s="6" t="s">
        <v>457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266</v>
      </c>
    </row>
    <row r="102" spans="1:13" x14ac:dyDescent="0.25">
      <c r="A102" s="5">
        <v>44675</v>
      </c>
      <c r="B102" s="6" t="s">
        <v>458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149</v>
      </c>
      <c r="M102" s="29" t="s">
        <v>449</v>
      </c>
    </row>
    <row r="103" spans="1:13" x14ac:dyDescent="0.25">
      <c r="A103" s="5">
        <v>44675</v>
      </c>
      <c r="B103" s="6" t="s">
        <v>459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212</v>
      </c>
    </row>
    <row r="104" spans="1:13" x14ac:dyDescent="0.25">
      <c r="A104" s="5">
        <v>44676</v>
      </c>
      <c r="B104" s="6" t="s">
        <v>460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155</v>
      </c>
      <c r="M104" s="6" t="s">
        <v>80</v>
      </c>
    </row>
    <row r="105" spans="1:13" x14ac:dyDescent="0.25">
      <c r="A105" s="5">
        <v>44680</v>
      </c>
      <c r="B105" s="6" t="s">
        <v>461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150</v>
      </c>
      <c r="M105" s="29" t="s">
        <v>124</v>
      </c>
    </row>
    <row r="106" spans="1:13" x14ac:dyDescent="0.25">
      <c r="A106" s="5">
        <v>44680</v>
      </c>
      <c r="B106" s="6" t="s">
        <v>462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232</v>
      </c>
    </row>
    <row r="107" spans="1:13" x14ac:dyDescent="0.25">
      <c r="A107" s="5">
        <v>44680</v>
      </c>
      <c r="B107" s="6" t="s">
        <v>463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232</v>
      </c>
    </row>
    <row r="108" spans="1:13" x14ac:dyDescent="0.25">
      <c r="A108" s="5">
        <v>44680</v>
      </c>
      <c r="B108" s="6" t="s">
        <v>464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399</v>
      </c>
    </row>
    <row r="109" spans="1:13" x14ac:dyDescent="0.25">
      <c r="A109" s="5">
        <v>44680</v>
      </c>
      <c r="B109" s="6" t="s">
        <v>465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232</v>
      </c>
    </row>
    <row r="110" spans="1:13" x14ac:dyDescent="0.25">
      <c r="A110" s="5">
        <v>44680</v>
      </c>
      <c r="B110" s="6" t="s">
        <v>466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232</v>
      </c>
    </row>
    <row r="111" spans="1:13" x14ac:dyDescent="0.25">
      <c r="A111" s="5">
        <v>44681</v>
      </c>
      <c r="B111" s="6" t="s">
        <v>467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151</v>
      </c>
      <c r="M111" s="6" t="s">
        <v>72</v>
      </c>
    </row>
    <row r="112" spans="1:13" x14ac:dyDescent="0.25">
      <c r="A112" s="5">
        <v>44681</v>
      </c>
      <c r="B112" s="6" t="s">
        <v>468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155</v>
      </c>
      <c r="M112" s="6" t="s">
        <v>80</v>
      </c>
    </row>
    <row r="113" spans="1:13" x14ac:dyDescent="0.25">
      <c r="A113" s="5">
        <v>44681</v>
      </c>
      <c r="B113" s="6" t="s">
        <v>469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685</v>
      </c>
      <c r="M113" s="29" t="s">
        <v>449</v>
      </c>
    </row>
    <row r="114" spans="1:13" x14ac:dyDescent="0.25">
      <c r="A114" s="5">
        <v>44681</v>
      </c>
      <c r="B114" s="6" t="s">
        <v>470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143</v>
      </c>
      <c r="M114" s="6" t="s">
        <v>164</v>
      </c>
    </row>
    <row r="115" spans="1:13" x14ac:dyDescent="0.25">
      <c r="A115" s="5">
        <v>44681</v>
      </c>
      <c r="B115" s="6" t="s">
        <v>471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145</v>
      </c>
      <c r="M115" s="6" t="s">
        <v>31</v>
      </c>
    </row>
    <row r="116" spans="1:13" x14ac:dyDescent="0.25">
      <c r="A116" s="5">
        <v>44681</v>
      </c>
      <c r="B116" s="6" t="s">
        <v>472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157</v>
      </c>
      <c r="M116" s="6" t="s">
        <v>34</v>
      </c>
    </row>
    <row r="117" spans="1:13" x14ac:dyDescent="0.25">
      <c r="A117" s="5">
        <v>44681</v>
      </c>
      <c r="B117" s="6" t="s">
        <v>473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145</v>
      </c>
      <c r="M117" s="6" t="s">
        <v>14</v>
      </c>
    </row>
    <row r="118" spans="1:13" x14ac:dyDescent="0.25">
      <c r="A118" s="5">
        <v>44681</v>
      </c>
      <c r="B118" s="6" t="s">
        <v>474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143</v>
      </c>
      <c r="M118" s="6" t="s">
        <v>165</v>
      </c>
    </row>
    <row r="119" spans="1:13" x14ac:dyDescent="0.25">
      <c r="A119" s="5">
        <v>44681</v>
      </c>
      <c r="B119" s="6" t="s">
        <v>475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144</v>
      </c>
      <c r="M119" s="6" t="s">
        <v>34</v>
      </c>
    </row>
    <row r="120" spans="1:13" x14ac:dyDescent="0.25">
      <c r="A120" s="5">
        <v>44681</v>
      </c>
      <c r="B120" s="6" t="s">
        <v>476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149</v>
      </c>
      <c r="M120" s="6" t="s">
        <v>165</v>
      </c>
    </row>
    <row r="121" spans="1:13" x14ac:dyDescent="0.25">
      <c r="A121" s="5">
        <v>44681</v>
      </c>
      <c r="B121" s="6" t="s">
        <v>477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146</v>
      </c>
      <c r="M121" s="6" t="s">
        <v>164</v>
      </c>
    </row>
    <row r="122" spans="1:13" x14ac:dyDescent="0.25">
      <c r="A122" s="5">
        <v>44681</v>
      </c>
      <c r="B122" s="6" t="s">
        <v>478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144</v>
      </c>
      <c r="M122" s="6" t="s">
        <v>94</v>
      </c>
    </row>
  </sheetData>
  <conditionalFormatting sqref="J1">
    <cfRule type="cellIs" dxfId="79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80" zoomScaleNormal="80" workbookViewId="0">
      <selection activeCell="C21" sqref="C21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3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70">
        <v>44653</v>
      </c>
      <c r="B2" s="71" t="s">
        <v>360</v>
      </c>
      <c r="C2" s="71">
        <v>1.98</v>
      </c>
      <c r="D2" s="71" t="s">
        <v>569</v>
      </c>
      <c r="E2" s="73" t="s">
        <v>488</v>
      </c>
      <c r="F2" s="72">
        <v>0</v>
      </c>
      <c r="G2" s="72">
        <f t="shared" ref="G2:G20" si="0">F2-D$35</f>
        <v>-2800</v>
      </c>
      <c r="H2" s="71" t="s">
        <v>155</v>
      </c>
      <c r="I2" s="71" t="s">
        <v>34</v>
      </c>
    </row>
    <row r="3" spans="1:9" ht="15.75" x14ac:dyDescent="0.25">
      <c r="A3" s="70">
        <v>44653</v>
      </c>
      <c r="B3" s="71" t="s">
        <v>365</v>
      </c>
      <c r="C3" s="71">
        <v>1.81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71" t="s">
        <v>145</v>
      </c>
      <c r="I3" s="71" t="s">
        <v>94</v>
      </c>
    </row>
    <row r="4" spans="1:9" ht="15.75" x14ac:dyDescent="0.25">
      <c r="A4" s="70">
        <v>44654</v>
      </c>
      <c r="B4" s="71" t="s">
        <v>371</v>
      </c>
      <c r="C4" s="71">
        <v>1.88</v>
      </c>
      <c r="D4" s="71" t="s">
        <v>569</v>
      </c>
      <c r="E4" s="76" t="s">
        <v>488</v>
      </c>
      <c r="F4" s="72">
        <f t="shared" ref="F4:F9" si="1">C4*D$35</f>
        <v>5264</v>
      </c>
      <c r="G4" s="72">
        <f t="shared" si="0"/>
        <v>2464</v>
      </c>
      <c r="H4" s="71" t="s">
        <v>148</v>
      </c>
      <c r="I4" s="71" t="s">
        <v>14</v>
      </c>
    </row>
    <row r="5" spans="1:9" ht="15.75" x14ac:dyDescent="0.25">
      <c r="A5" s="70">
        <v>44655</v>
      </c>
      <c r="B5" s="71" t="s">
        <v>373</v>
      </c>
      <c r="C5" s="71">
        <v>1.91</v>
      </c>
      <c r="D5" s="71" t="s">
        <v>569</v>
      </c>
      <c r="E5" s="76" t="s">
        <v>488</v>
      </c>
      <c r="F5" s="72">
        <f t="shared" si="1"/>
        <v>5348</v>
      </c>
      <c r="G5" s="72">
        <f t="shared" si="0"/>
        <v>2548</v>
      </c>
      <c r="H5" s="71" t="s">
        <v>149</v>
      </c>
      <c r="I5" s="71" t="s">
        <v>94</v>
      </c>
    </row>
    <row r="6" spans="1:9" ht="15.75" x14ac:dyDescent="0.25">
      <c r="A6" s="70">
        <v>44660</v>
      </c>
      <c r="B6" s="71" t="s">
        <v>384</v>
      </c>
      <c r="C6" s="71">
        <v>1.89</v>
      </c>
      <c r="D6" s="71" t="s">
        <v>569</v>
      </c>
      <c r="E6" s="76" t="s">
        <v>488</v>
      </c>
      <c r="F6" s="72">
        <f t="shared" si="1"/>
        <v>5292</v>
      </c>
      <c r="G6" s="72">
        <f t="shared" si="0"/>
        <v>2492</v>
      </c>
      <c r="H6" s="71" t="s">
        <v>142</v>
      </c>
      <c r="I6" s="71" t="s">
        <v>34</v>
      </c>
    </row>
    <row r="7" spans="1:9" ht="15.75" x14ac:dyDescent="0.25">
      <c r="A7" s="70">
        <v>44660</v>
      </c>
      <c r="B7" s="71" t="s">
        <v>385</v>
      </c>
      <c r="C7" s="71">
        <v>1.68</v>
      </c>
      <c r="D7" s="71" t="s">
        <v>569</v>
      </c>
      <c r="E7" s="76" t="s">
        <v>488</v>
      </c>
      <c r="F7" s="72">
        <f t="shared" si="1"/>
        <v>4704</v>
      </c>
      <c r="G7" s="72">
        <f t="shared" si="0"/>
        <v>1904</v>
      </c>
      <c r="H7" s="71" t="s">
        <v>148</v>
      </c>
      <c r="I7" s="71" t="s">
        <v>14</v>
      </c>
    </row>
    <row r="8" spans="1:9" ht="15.75" x14ac:dyDescent="0.25">
      <c r="A8" s="70">
        <v>44661</v>
      </c>
      <c r="B8" s="71" t="s">
        <v>391</v>
      </c>
      <c r="C8" s="71">
        <v>1.8</v>
      </c>
      <c r="D8" s="71" t="s">
        <v>569</v>
      </c>
      <c r="E8" s="76" t="s">
        <v>488</v>
      </c>
      <c r="F8" s="72">
        <f t="shared" si="1"/>
        <v>5040</v>
      </c>
      <c r="G8" s="72">
        <f t="shared" si="0"/>
        <v>2240</v>
      </c>
      <c r="H8" s="71" t="s">
        <v>140</v>
      </c>
      <c r="I8" s="71" t="s">
        <v>35</v>
      </c>
    </row>
    <row r="9" spans="1:9" ht="15.75" x14ac:dyDescent="0.25">
      <c r="A9" s="70">
        <v>44662</v>
      </c>
      <c r="B9" s="71" t="s">
        <v>394</v>
      </c>
      <c r="C9" s="71">
        <v>1.94</v>
      </c>
      <c r="D9" s="71" t="s">
        <v>569</v>
      </c>
      <c r="E9" s="76" t="s">
        <v>488</v>
      </c>
      <c r="F9" s="72">
        <f t="shared" si="1"/>
        <v>5432</v>
      </c>
      <c r="G9" s="72">
        <f t="shared" si="0"/>
        <v>2632</v>
      </c>
      <c r="H9" s="71" t="s">
        <v>148</v>
      </c>
      <c r="I9" s="71" t="s">
        <v>165</v>
      </c>
    </row>
    <row r="10" spans="1:9" ht="15.75" x14ac:dyDescent="0.25">
      <c r="A10" s="70">
        <v>44666</v>
      </c>
      <c r="B10" s="71" t="s">
        <v>403</v>
      </c>
      <c r="C10" s="71">
        <v>1.84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71" t="s">
        <v>141</v>
      </c>
      <c r="I10" s="71" t="s">
        <v>34</v>
      </c>
    </row>
    <row r="11" spans="1:9" ht="15.75" x14ac:dyDescent="0.25">
      <c r="A11" s="70">
        <v>44667</v>
      </c>
      <c r="B11" s="71" t="s">
        <v>413</v>
      </c>
      <c r="C11" s="71">
        <v>1.73</v>
      </c>
      <c r="D11" s="71" t="s">
        <v>569</v>
      </c>
      <c r="E11" s="76" t="s">
        <v>488</v>
      </c>
      <c r="F11" s="72">
        <f>C11*D$35</f>
        <v>4844</v>
      </c>
      <c r="G11" s="72">
        <f t="shared" si="0"/>
        <v>2044</v>
      </c>
      <c r="H11" s="71" t="s">
        <v>148</v>
      </c>
      <c r="I11" s="71" t="s">
        <v>34</v>
      </c>
    </row>
    <row r="12" spans="1:9" ht="15.75" x14ac:dyDescent="0.25">
      <c r="A12" s="70">
        <v>44667</v>
      </c>
      <c r="B12" s="71" t="s">
        <v>415</v>
      </c>
      <c r="C12" s="71">
        <v>1.94</v>
      </c>
      <c r="D12" s="71" t="s">
        <v>569</v>
      </c>
      <c r="E12" s="76" t="s">
        <v>488</v>
      </c>
      <c r="F12" s="72">
        <f>C12*D$35</f>
        <v>5432</v>
      </c>
      <c r="G12" s="72">
        <f t="shared" si="0"/>
        <v>2632</v>
      </c>
      <c r="H12" s="71" t="s">
        <v>142</v>
      </c>
      <c r="I12" s="71" t="s">
        <v>94</v>
      </c>
    </row>
    <row r="13" spans="1:9" ht="15.75" x14ac:dyDescent="0.25">
      <c r="A13" s="70">
        <v>44669</v>
      </c>
      <c r="B13" s="71" t="s">
        <v>428</v>
      </c>
      <c r="C13" s="71">
        <v>1.89</v>
      </c>
      <c r="D13" s="71" t="s">
        <v>569</v>
      </c>
      <c r="E13" s="75" t="s">
        <v>488</v>
      </c>
      <c r="F13" s="72">
        <f>C13*D$35</f>
        <v>5292</v>
      </c>
      <c r="G13" s="72">
        <f t="shared" si="0"/>
        <v>2492</v>
      </c>
      <c r="H13" s="71" t="s">
        <v>142</v>
      </c>
      <c r="I13" s="71" t="s">
        <v>165</v>
      </c>
    </row>
    <row r="14" spans="1:9" ht="15.75" x14ac:dyDescent="0.25">
      <c r="A14" s="70">
        <v>44671</v>
      </c>
      <c r="B14" s="71" t="s">
        <v>431</v>
      </c>
      <c r="C14" s="71">
        <v>1.84</v>
      </c>
      <c r="D14" s="71" t="s">
        <v>569</v>
      </c>
      <c r="E14" s="74" t="s">
        <v>488</v>
      </c>
      <c r="F14" s="72">
        <v>0</v>
      </c>
      <c r="G14" s="72">
        <f t="shared" si="0"/>
        <v>-2800</v>
      </c>
      <c r="H14" s="71" t="s">
        <v>152</v>
      </c>
      <c r="I14" s="71" t="s">
        <v>94</v>
      </c>
    </row>
    <row r="15" spans="1:9" ht="15.75" x14ac:dyDescent="0.25">
      <c r="A15" s="70">
        <v>44671</v>
      </c>
      <c r="B15" s="71" t="s">
        <v>93</v>
      </c>
      <c r="C15" s="71">
        <v>1.82</v>
      </c>
      <c r="D15" s="71" t="s">
        <v>569</v>
      </c>
      <c r="E15" s="75" t="s">
        <v>488</v>
      </c>
      <c r="F15" s="72">
        <f>C15*D$35</f>
        <v>5096</v>
      </c>
      <c r="G15" s="72">
        <f t="shared" si="0"/>
        <v>2296</v>
      </c>
      <c r="H15" s="71" t="s">
        <v>148</v>
      </c>
      <c r="I15" s="71" t="s">
        <v>94</v>
      </c>
    </row>
    <row r="16" spans="1:9" ht="15.75" x14ac:dyDescent="0.25">
      <c r="A16" s="70">
        <v>44675</v>
      </c>
      <c r="B16" s="71" t="s">
        <v>453</v>
      </c>
      <c r="C16" s="71">
        <v>1.92</v>
      </c>
      <c r="D16" s="71" t="s">
        <v>569</v>
      </c>
      <c r="E16" s="75" t="s">
        <v>488</v>
      </c>
      <c r="F16" s="72">
        <f>C16*D$35</f>
        <v>5376</v>
      </c>
      <c r="G16" s="72">
        <f t="shared" si="0"/>
        <v>2576</v>
      </c>
      <c r="H16" s="71" t="s">
        <v>148</v>
      </c>
      <c r="I16" s="71" t="s">
        <v>94</v>
      </c>
    </row>
    <row r="17" spans="1:9" ht="15.75" x14ac:dyDescent="0.25">
      <c r="A17" s="70">
        <v>44681</v>
      </c>
      <c r="B17" s="71" t="s">
        <v>467</v>
      </c>
      <c r="C17" s="71">
        <v>1.75</v>
      </c>
      <c r="D17" s="71" t="s">
        <v>569</v>
      </c>
      <c r="E17" s="75" t="s">
        <v>488</v>
      </c>
      <c r="F17" s="72">
        <f>C17*D$35</f>
        <v>4900</v>
      </c>
      <c r="G17" s="72">
        <f t="shared" si="0"/>
        <v>2100</v>
      </c>
      <c r="H17" s="71" t="s">
        <v>151</v>
      </c>
      <c r="I17" s="71" t="s">
        <v>72</v>
      </c>
    </row>
    <row r="18" spans="1:9" ht="15.75" x14ac:dyDescent="0.25">
      <c r="A18" s="70">
        <v>44681</v>
      </c>
      <c r="B18" s="71" t="s">
        <v>473</v>
      </c>
      <c r="C18" s="71">
        <v>1.82</v>
      </c>
      <c r="D18" s="71" t="s">
        <v>569</v>
      </c>
      <c r="E18" s="74" t="s">
        <v>488</v>
      </c>
      <c r="F18" s="72">
        <v>0</v>
      </c>
      <c r="G18" s="72">
        <f t="shared" si="0"/>
        <v>-2800</v>
      </c>
      <c r="H18" s="71" t="s">
        <v>145</v>
      </c>
      <c r="I18" s="71" t="s">
        <v>14</v>
      </c>
    </row>
    <row r="19" spans="1:9" ht="15.75" x14ac:dyDescent="0.25">
      <c r="A19" s="70">
        <v>44681</v>
      </c>
      <c r="B19" s="71" t="s">
        <v>475</v>
      </c>
      <c r="C19" s="71">
        <v>1.86</v>
      </c>
      <c r="D19" s="71" t="s">
        <v>569</v>
      </c>
      <c r="E19" s="75" t="s">
        <v>488</v>
      </c>
      <c r="F19" s="72">
        <f>C19*D$35</f>
        <v>5208</v>
      </c>
      <c r="G19" s="72">
        <f t="shared" si="0"/>
        <v>2408</v>
      </c>
      <c r="H19" s="71" t="s">
        <v>144</v>
      </c>
      <c r="I19" s="71" t="s">
        <v>34</v>
      </c>
    </row>
    <row r="20" spans="1:9" ht="15.75" x14ac:dyDescent="0.25">
      <c r="A20" s="70">
        <v>44681</v>
      </c>
      <c r="B20" s="71" t="s">
        <v>478</v>
      </c>
      <c r="C20" s="71">
        <v>1.7</v>
      </c>
      <c r="D20" s="71" t="s">
        <v>569</v>
      </c>
      <c r="E20" s="75" t="s">
        <v>488</v>
      </c>
      <c r="F20" s="72">
        <f>C20*D$35</f>
        <v>4760</v>
      </c>
      <c r="G20" s="72">
        <f t="shared" si="0"/>
        <v>1960</v>
      </c>
      <c r="H20" s="71" t="s">
        <v>144</v>
      </c>
      <c r="I20" s="71" t="s">
        <v>94</v>
      </c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12"/>
      <c r="E22" s="69"/>
      <c r="F22" s="13"/>
      <c r="G22" s="13"/>
      <c r="H22" s="13"/>
      <c r="I22" s="6"/>
    </row>
    <row r="23" spans="1:9" x14ac:dyDescent="0.25">
      <c r="A23" s="5"/>
      <c r="B23" s="6"/>
      <c r="D23" s="6"/>
      <c r="E23" s="69"/>
      <c r="F23" s="19"/>
      <c r="G23" s="19"/>
      <c r="H23" s="19"/>
      <c r="I23" s="6"/>
    </row>
    <row r="24" spans="1:9" ht="15.75" x14ac:dyDescent="0.25">
      <c r="A24" s="6"/>
      <c r="B24" s="6" t="s">
        <v>166</v>
      </c>
      <c r="C24" s="33"/>
      <c r="D24" s="15">
        <f>COUNT(C2:C21)</f>
        <v>19</v>
      </c>
      <c r="E24" s="51"/>
      <c r="F24" s="34"/>
      <c r="G24" s="12"/>
      <c r="H24" s="12"/>
    </row>
    <row r="25" spans="1:9" x14ac:dyDescent="0.25">
      <c r="A25" s="6"/>
      <c r="B25" s="6" t="s">
        <v>167</v>
      </c>
      <c r="C25" s="6"/>
      <c r="D25" s="16">
        <f>COUNTIF(G2:G21,"&lt;0")</f>
        <v>5</v>
      </c>
      <c r="E25" s="52"/>
      <c r="F25" s="36"/>
      <c r="G25" s="37"/>
      <c r="H25" s="37"/>
    </row>
    <row r="26" spans="1:9" x14ac:dyDescent="0.25">
      <c r="A26" s="6"/>
      <c r="B26" s="6" t="s">
        <v>168</v>
      </c>
      <c r="C26" s="6"/>
      <c r="D26" s="17">
        <f>D24-D25</f>
        <v>14</v>
      </c>
      <c r="E26" s="52"/>
      <c r="F26" s="36"/>
      <c r="G26" s="37"/>
      <c r="H26" s="37"/>
    </row>
    <row r="27" spans="1:9" x14ac:dyDescent="0.25">
      <c r="A27" s="6"/>
      <c r="B27" s="6" t="s">
        <v>169</v>
      </c>
      <c r="C27" s="6"/>
      <c r="D27" s="6">
        <f>D26/D24*100</f>
        <v>73.68421052631578</v>
      </c>
      <c r="E27" s="52"/>
      <c r="F27" s="36"/>
      <c r="G27" s="37"/>
      <c r="H27" s="37"/>
    </row>
    <row r="28" spans="1:9" x14ac:dyDescent="0.25">
      <c r="A28" s="6"/>
      <c r="B28" s="6" t="s">
        <v>170</v>
      </c>
      <c r="C28" s="6"/>
      <c r="D28" s="6">
        <f>1/D29*100</f>
        <v>54.28571428571427</v>
      </c>
      <c r="E28" s="52"/>
      <c r="F28" s="36"/>
      <c r="G28" s="37"/>
      <c r="H28" s="37"/>
    </row>
    <row r="29" spans="1:9" x14ac:dyDescent="0.25">
      <c r="A29" s="6"/>
      <c r="B29" s="6" t="s">
        <v>171</v>
      </c>
      <c r="C29" s="6"/>
      <c r="D29" s="6">
        <f>SUM(C2:C21)/D24</f>
        <v>1.8421052631578951</v>
      </c>
      <c r="E29" s="52"/>
      <c r="F29" s="36"/>
      <c r="G29" s="37"/>
      <c r="H29" s="37"/>
    </row>
    <row r="30" spans="1:9" x14ac:dyDescent="0.25">
      <c r="A30" s="6"/>
      <c r="B30" s="6" t="s">
        <v>172</v>
      </c>
      <c r="C30" s="6"/>
      <c r="D30" s="17">
        <f>D27-D28</f>
        <v>19.39849624060151</v>
      </c>
      <c r="E30" s="52"/>
      <c r="F30" s="36"/>
      <c r="G30" s="37"/>
      <c r="H30" s="37"/>
    </row>
    <row r="31" spans="1:9" x14ac:dyDescent="0.25">
      <c r="A31" s="6"/>
      <c r="B31" s="6" t="s">
        <v>173</v>
      </c>
      <c r="C31" s="6"/>
      <c r="D31" s="17">
        <f>D30/1</f>
        <v>19.39849624060151</v>
      </c>
      <c r="E31" s="52"/>
      <c r="F31" s="36"/>
      <c r="G31" s="37"/>
      <c r="H31" s="37"/>
    </row>
    <row r="32" spans="1:9" ht="18.75" x14ac:dyDescent="0.3">
      <c r="A32" s="6"/>
      <c r="B32" s="38" t="s">
        <v>485</v>
      </c>
      <c r="C32" s="6"/>
      <c r="D32" s="39">
        <v>100000</v>
      </c>
      <c r="E32" s="52"/>
      <c r="F32" s="36"/>
      <c r="G32" s="37"/>
      <c r="H32" s="37"/>
    </row>
    <row r="33" spans="1:8" ht="18.75" x14ac:dyDescent="0.3">
      <c r="A33" s="6"/>
      <c r="B33" s="6" t="s">
        <v>486</v>
      </c>
      <c r="C33" s="6"/>
      <c r="D33" s="18">
        <v>100000</v>
      </c>
      <c r="E33" s="52"/>
      <c r="F33" s="36"/>
      <c r="G33" s="37"/>
      <c r="H33" s="37"/>
    </row>
    <row r="34" spans="1:8" x14ac:dyDescent="0.25">
      <c r="A34" s="6"/>
      <c r="B34" s="6" t="s">
        <v>175</v>
      </c>
      <c r="C34" s="6"/>
      <c r="D34" s="19">
        <f>D33/100</f>
        <v>1000</v>
      </c>
      <c r="E34" s="52"/>
      <c r="F34" s="36"/>
      <c r="G34" s="37"/>
      <c r="H34" s="37"/>
    </row>
    <row r="35" spans="1:8" x14ac:dyDescent="0.25">
      <c r="A35" s="6"/>
      <c r="B35" s="40" t="s">
        <v>764</v>
      </c>
      <c r="C35" s="6"/>
      <c r="D35" s="41">
        <f>D34*2.8</f>
        <v>2800</v>
      </c>
      <c r="E35" s="52"/>
      <c r="F35" s="36"/>
      <c r="G35" s="37"/>
      <c r="H35" s="37"/>
    </row>
    <row r="36" spans="1:8" x14ac:dyDescent="0.25">
      <c r="A36" s="6"/>
      <c r="B36" s="6" t="s">
        <v>176</v>
      </c>
      <c r="C36" s="6"/>
      <c r="D36" s="13">
        <f>SUM(G2:G21)</f>
        <v>18788</v>
      </c>
      <c r="E36" s="52"/>
      <c r="F36" s="36"/>
      <c r="G36" s="37"/>
      <c r="H36" s="37"/>
    </row>
    <row r="37" spans="1:8" x14ac:dyDescent="0.25">
      <c r="A37" s="6"/>
      <c r="B37" s="42" t="s">
        <v>177</v>
      </c>
      <c r="C37" s="6"/>
      <c r="D37" s="12">
        <f>D36/D32*100</f>
        <v>18.788</v>
      </c>
      <c r="E37" s="52"/>
      <c r="F37" s="36"/>
      <c r="G37" s="37"/>
      <c r="H37" s="37"/>
    </row>
  </sheetData>
  <conditionalFormatting sqref="E25:E37">
    <cfRule type="cellIs" dxfId="78" priority="1" operator="greaterThan">
      <formula>0</formula>
    </cfRule>
    <cfRule type="cellIs" dxfId="77" priority="2" operator="lessThan">
      <formula>-240.63</formula>
    </cfRule>
    <cfRule type="cellIs" dxfId="76" priority="3" operator="greaterThan">
      <formula>0</formula>
    </cfRule>
  </conditionalFormatting>
  <conditionalFormatting sqref="G21:H23 G2:G20">
    <cfRule type="cellIs" dxfId="75" priority="4" operator="lessThan">
      <formula>0</formula>
    </cfRule>
    <cfRule type="cellIs" dxfId="7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</vt:lpstr>
      <vt:lpstr>ALLL</vt:lpstr>
      <vt:lpstr>allT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junhoInvestT</vt:lpstr>
      <vt:lpstr>junhoInvest</vt:lpstr>
      <vt:lpstr>julho</vt:lpstr>
      <vt:lpstr>julhoInvestT</vt:lpstr>
      <vt:lpstr>julhoInvest</vt:lpstr>
      <vt:lpstr>agosto</vt:lpstr>
      <vt:lpstr>agostoInvestT</vt:lpstr>
      <vt:lpstr>agostoInvest</vt:lpstr>
      <vt:lpstr>setembro</vt:lpstr>
      <vt:lpstr>setembroInvestT</vt:lpstr>
      <vt:lpstr>setembroInvest</vt:lpstr>
      <vt:lpstr>outubro</vt:lpstr>
      <vt:lpstr>outubroInvestT</vt:lpstr>
      <vt:lpstr>outubroInvest</vt:lpstr>
      <vt:lpstr>novembro</vt:lpstr>
      <vt:lpstr>novembroInvestT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2023-09-13T14:05:33Z</dcterms:modified>
</cp:coreProperties>
</file>