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310" firstSheet="4" activeTab="11"/>
  </bookViews>
  <sheets>
    <sheet name="relatorio anual" sheetId="14" r:id="rId1"/>
    <sheet name="fevereiro" sheetId="1" r:id="rId2"/>
    <sheet name="marco" sheetId="11" r:id="rId3"/>
    <sheet name="abril" sheetId="12" r:id="rId4"/>
    <sheet name="maio" sheetId="13" r:id="rId5"/>
    <sheet name="julho" sheetId="5" r:id="rId6"/>
    <sheet name="junho" sheetId="6" r:id="rId7"/>
    <sheet name="agosto" sheetId="7" r:id="rId8"/>
    <sheet name="setembro" sheetId="8" r:id="rId9"/>
    <sheet name="outubro" sheetId="9" r:id="rId10"/>
    <sheet name="novembro" sheetId="10" r:id="rId11"/>
    <sheet name="dezembro" sheetId="15" r:id="rId12"/>
  </sheets>
  <calcPr calcId="152511"/>
</workbook>
</file>

<file path=xl/calcChain.xml><?xml version="1.0" encoding="utf-8"?>
<calcChain xmlns="http://schemas.openxmlformats.org/spreadsheetml/2006/main">
  <c r="D18" i="15" l="1"/>
  <c r="D13" i="15"/>
  <c r="D21" i="10" l="1"/>
  <c r="D16" i="10"/>
  <c r="D16" i="9"/>
  <c r="D21" i="9"/>
  <c r="D19" i="8" l="1"/>
  <c r="D14" i="8"/>
  <c r="D23" i="15" l="1"/>
  <c r="D17" i="15"/>
  <c r="D15" i="15"/>
  <c r="D16" i="15" s="1"/>
  <c r="D26" i="15" l="1"/>
  <c r="D24" i="15"/>
  <c r="D25" i="15"/>
  <c r="D19" i="15"/>
  <c r="H2" i="15" l="1"/>
  <c r="I2" i="15" s="1"/>
  <c r="H3" i="15"/>
  <c r="I3" i="15" s="1"/>
  <c r="H7" i="15"/>
  <c r="I7" i="15" s="1"/>
  <c r="H11" i="15"/>
  <c r="I11" i="15" s="1"/>
  <c r="H5" i="15"/>
  <c r="I5" i="15" s="1"/>
  <c r="H8" i="15"/>
  <c r="I8" i="15" s="1"/>
  <c r="H10" i="15"/>
  <c r="I10" i="15" s="1"/>
  <c r="H6" i="15"/>
  <c r="I6" i="15" s="1"/>
  <c r="H9" i="15"/>
  <c r="I9" i="15" s="1"/>
  <c r="H4" i="15"/>
  <c r="I4" i="15" s="1"/>
  <c r="D26" i="10"/>
  <c r="D18" i="10"/>
  <c r="D19" i="10" s="1"/>
  <c r="D26" i="9"/>
  <c r="D20" i="9"/>
  <c r="D24" i="8"/>
  <c r="D16" i="8"/>
  <c r="D17" i="8" s="1"/>
  <c r="D29" i="10" l="1"/>
  <c r="D27" i="10"/>
  <c r="D28" i="10"/>
  <c r="H4" i="10" s="1"/>
  <c r="I4" i="10" s="1"/>
  <c r="D28" i="9"/>
  <c r="I8" i="9" s="1"/>
  <c r="D27" i="9"/>
  <c r="D29" i="9"/>
  <c r="D27" i="15"/>
  <c r="D27" i="8"/>
  <c r="D25" i="8"/>
  <c r="D26" i="8"/>
  <c r="D20" i="10"/>
  <c r="D22" i="10" s="1"/>
  <c r="D18" i="9"/>
  <c r="D19" i="9" s="1"/>
  <c r="D22" i="9" s="1"/>
  <c r="D18" i="8"/>
  <c r="D20" i="8" s="1"/>
  <c r="I6" i="10" l="1"/>
  <c r="I10" i="10"/>
  <c r="H8" i="10"/>
  <c r="I8" i="10" s="1"/>
  <c r="H7" i="10"/>
  <c r="I7" i="10" s="1"/>
  <c r="H9" i="10"/>
  <c r="I9" i="10" s="1"/>
  <c r="H5" i="10"/>
  <c r="I5" i="10" s="1"/>
  <c r="H3" i="10"/>
  <c r="I3" i="10" s="1"/>
  <c r="H2" i="10"/>
  <c r="I2" i="10" s="1"/>
  <c r="D30" i="10" s="1"/>
  <c r="D31" i="10" s="1"/>
  <c r="E31" i="10" s="1"/>
  <c r="C12" i="14" s="1"/>
  <c r="H4" i="9"/>
  <c r="I4" i="9" s="1"/>
  <c r="H6" i="9"/>
  <c r="I6" i="9" s="1"/>
  <c r="H7" i="9"/>
  <c r="I7" i="9" s="1"/>
  <c r="H3" i="9"/>
  <c r="I3" i="9" s="1"/>
  <c r="H5" i="9"/>
  <c r="I5" i="9" s="1"/>
  <c r="I10" i="9"/>
  <c r="I12" i="9"/>
  <c r="H13" i="9"/>
  <c r="I13" i="9" s="1"/>
  <c r="I11" i="9"/>
  <c r="H9" i="9"/>
  <c r="I9" i="9" s="1"/>
  <c r="H5" i="8"/>
  <c r="I5" i="8" s="1"/>
  <c r="I4" i="8"/>
  <c r="H3" i="8"/>
  <c r="I3" i="8" s="1"/>
  <c r="H2" i="8"/>
  <c r="I2" i="8" s="1"/>
  <c r="I6" i="8"/>
  <c r="H8" i="8"/>
  <c r="I8" i="8" s="1"/>
  <c r="H7" i="8"/>
  <c r="I7" i="8" s="1"/>
  <c r="D23" i="10"/>
  <c r="I2" i="9"/>
  <c r="D28" i="8" l="1"/>
  <c r="D29" i="8" s="1"/>
  <c r="D30" i="9"/>
  <c r="D31" i="9" s="1"/>
  <c r="D23" i="7"/>
  <c r="D18" i="7"/>
  <c r="D28" i="7"/>
  <c r="D20" i="7"/>
  <c r="D21" i="7" s="1"/>
  <c r="D10" i="6"/>
  <c r="D20" i="6"/>
  <c r="D12" i="6"/>
  <c r="D13" i="6" s="1"/>
  <c r="D9" i="5"/>
  <c r="D14" i="5" s="1"/>
  <c r="D19" i="5"/>
  <c r="D23" i="9" l="1"/>
  <c r="E31" i="9"/>
  <c r="C11" i="14" s="1"/>
  <c r="D22" i="6"/>
  <c r="D23" i="6"/>
  <c r="D21" i="6"/>
  <c r="D22" i="5"/>
  <c r="H7" i="5" s="1"/>
  <c r="I7" i="5" s="1"/>
  <c r="D20" i="5"/>
  <c r="D21" i="5"/>
  <c r="H6" i="5" s="1"/>
  <c r="I6" i="5" s="1"/>
  <c r="E29" i="8"/>
  <c r="C10" i="14" s="1"/>
  <c r="D21" i="8"/>
  <c r="D31" i="7"/>
  <c r="D30" i="7"/>
  <c r="H8" i="7" s="1"/>
  <c r="I8" i="7" s="1"/>
  <c r="D29" i="7"/>
  <c r="D11" i="5"/>
  <c r="D12" i="5" s="1"/>
  <c r="D15" i="6"/>
  <c r="D14" i="6" s="1"/>
  <c r="D16" i="6" s="1"/>
  <c r="D13" i="5"/>
  <c r="H9" i="7" l="1"/>
  <c r="I9" i="7" s="1"/>
  <c r="H11" i="7"/>
  <c r="I11" i="7" s="1"/>
  <c r="H6" i="7"/>
  <c r="I6" i="7" s="1"/>
  <c r="H7" i="7"/>
  <c r="I7" i="7" s="1"/>
  <c r="H10" i="7"/>
  <c r="I10" i="7" s="1"/>
  <c r="I2" i="7"/>
  <c r="I5" i="7"/>
  <c r="H3" i="7"/>
  <c r="I3" i="7" s="1"/>
  <c r="I13" i="7"/>
  <c r="H4" i="7"/>
  <c r="I4" i="7" s="1"/>
  <c r="I2" i="6"/>
  <c r="H6" i="6"/>
  <c r="I6" i="6" s="1"/>
  <c r="H5" i="6"/>
  <c r="I5" i="6" s="1"/>
  <c r="H3" i="6"/>
  <c r="I8" i="5"/>
  <c r="H4" i="5"/>
  <c r="I4" i="5" s="1"/>
  <c r="H2" i="5"/>
  <c r="I2" i="5" s="1"/>
  <c r="I5" i="5"/>
  <c r="H3" i="5"/>
  <c r="D15" i="5"/>
  <c r="D22" i="7"/>
  <c r="D24" i="7" s="1"/>
  <c r="H4" i="6"/>
  <c r="H7" i="6"/>
  <c r="D32" i="7" l="1"/>
  <c r="D33" i="7" s="1"/>
  <c r="D24" i="6"/>
  <c r="D25" i="7" l="1"/>
  <c r="E33" i="7"/>
  <c r="C9" i="14" s="1"/>
  <c r="D16" i="13"/>
  <c r="D21" i="13" s="1"/>
  <c r="D26" i="13"/>
  <c r="D21" i="12"/>
  <c r="D26" i="12" s="1"/>
  <c r="D31" i="12"/>
  <c r="D8" i="11"/>
  <c r="D13" i="11" s="1"/>
  <c r="D12" i="11" s="1"/>
  <c r="D18" i="11"/>
  <c r="D18" i="13" l="1"/>
  <c r="D19" i="13" s="1"/>
  <c r="D33" i="12"/>
  <c r="D34" i="12"/>
  <c r="D32" i="12"/>
  <c r="D20" i="11"/>
  <c r="D21" i="11"/>
  <c r="H2" i="11" s="1"/>
  <c r="I2" i="11" s="1"/>
  <c r="D19" i="11"/>
  <c r="H3" i="11" s="1"/>
  <c r="I3" i="11" s="1"/>
  <c r="D28" i="13"/>
  <c r="D29" i="13"/>
  <c r="D27" i="13"/>
  <c r="D20" i="13"/>
  <c r="D22" i="13" s="1"/>
  <c r="D25" i="12"/>
  <c r="D23" i="12"/>
  <c r="D24" i="12" s="1"/>
  <c r="D10" i="11"/>
  <c r="D11" i="11" s="1"/>
  <c r="D14" i="11" s="1"/>
  <c r="H5" i="13" l="1"/>
  <c r="I5" i="13" s="1"/>
  <c r="H10" i="13"/>
  <c r="I10" i="13" s="1"/>
  <c r="H13" i="13"/>
  <c r="I13" i="13" s="1"/>
  <c r="H2" i="13"/>
  <c r="I2" i="13" s="1"/>
  <c r="H4" i="13"/>
  <c r="I4" i="13" s="1"/>
  <c r="H6" i="13"/>
  <c r="I6" i="13" s="1"/>
  <c r="H12" i="13"/>
  <c r="I12" i="13" s="1"/>
  <c r="H11" i="13"/>
  <c r="I11" i="13" s="1"/>
  <c r="H8" i="13"/>
  <c r="I8" i="13" s="1"/>
  <c r="H9" i="13"/>
  <c r="I9" i="13" s="1"/>
  <c r="H7" i="13"/>
  <c r="I7" i="13" s="1"/>
  <c r="H3" i="13"/>
  <c r="I3" i="13" s="1"/>
  <c r="H14" i="12"/>
  <c r="I14" i="12" s="1"/>
  <c r="H12" i="12"/>
  <c r="I12" i="12" s="1"/>
  <c r="H11" i="12"/>
  <c r="I11" i="12" s="1"/>
  <c r="I15" i="12"/>
  <c r="H16" i="12"/>
  <c r="I16" i="12" s="1"/>
  <c r="H7" i="12"/>
  <c r="I7" i="12" s="1"/>
  <c r="H2" i="12"/>
  <c r="I2" i="12" s="1"/>
  <c r="I13" i="12"/>
  <c r="H10" i="12"/>
  <c r="I10" i="12" s="1"/>
  <c r="H8" i="12"/>
  <c r="I8" i="12" s="1"/>
  <c r="I9" i="12"/>
  <c r="H5" i="12"/>
  <c r="I5" i="12" s="1"/>
  <c r="H4" i="12"/>
  <c r="I4" i="12" s="1"/>
  <c r="H3" i="12"/>
  <c r="I3" i="12" s="1"/>
  <c r="H5" i="11"/>
  <c r="I5" i="11" s="1"/>
  <c r="H4" i="11"/>
  <c r="I4" i="11" s="1"/>
  <c r="D27" i="12"/>
  <c r="D30" i="13" l="1"/>
  <c r="D31" i="13" s="1"/>
  <c r="D23" i="13" s="1"/>
  <c r="D35" i="12"/>
  <c r="D36" i="12" s="1"/>
  <c r="D22" i="11"/>
  <c r="D23" i="11" s="1"/>
  <c r="D28" i="12" l="1"/>
  <c r="E36" i="12"/>
  <c r="C5" i="14" s="1"/>
  <c r="E31" i="13"/>
  <c r="C6" i="14" s="1"/>
  <c r="D15" i="11"/>
  <c r="E23" i="11"/>
  <c r="C4" i="14" s="1"/>
  <c r="D7" i="1"/>
  <c r="D12" i="1" s="1"/>
  <c r="D11" i="1" l="1"/>
  <c r="D17" i="1" l="1"/>
  <c r="D19" i="1" l="1"/>
  <c r="D18" i="1"/>
  <c r="D9" i="1"/>
  <c r="D10" i="1" s="1"/>
  <c r="D13" i="1" s="1"/>
  <c r="D20" i="1" l="1"/>
  <c r="D21" i="1" l="1"/>
  <c r="D25" i="6"/>
  <c r="D14" i="1" l="1"/>
  <c r="E21" i="1"/>
  <c r="D17" i="6"/>
  <c r="E25" i="6"/>
  <c r="C8" i="14" s="1"/>
  <c r="D28" i="15"/>
  <c r="D20" i="15" l="1"/>
  <c r="E28" i="15"/>
  <c r="C13" i="14" s="1"/>
  <c r="D23" i="5" l="1"/>
  <c r="D24" i="5" s="1"/>
  <c r="D16" i="5" l="1"/>
  <c r="E24" i="5"/>
  <c r="C7" i="14" s="1"/>
  <c r="C14" i="14" s="1"/>
  <c r="C16" i="14" s="1"/>
</calcChain>
</file>

<file path=xl/sharedStrings.xml><?xml version="1.0" encoding="utf-8"?>
<sst xmlns="http://schemas.openxmlformats.org/spreadsheetml/2006/main" count="803" uniqueCount="200">
  <si>
    <t>DATA</t>
  </si>
  <si>
    <t>GAME</t>
  </si>
  <si>
    <t>PRICE</t>
  </si>
  <si>
    <t>PERFORMANCE</t>
  </si>
  <si>
    <t>ANALISE-FUNDAMENTALSTA</t>
  </si>
  <si>
    <t>ANALISE-TECNICA</t>
  </si>
  <si>
    <t>primo</t>
  </si>
  <si>
    <t>RETURN</t>
  </si>
  <si>
    <t>PROFIT</t>
  </si>
  <si>
    <t>LEAGUE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</si>
  <si>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</si>
  <si>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</si>
  <si>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</si>
  <si>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</si>
  <si>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</si>
  <si>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</si>
  <si>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</si>
  <si>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</si>
  <si>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</si>
  <si>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</si>
  <si>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</si>
  <si>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RESULT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</si>
  <si>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</si>
  <si>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2--1</t>
  </si>
  <si>
    <t>1--0</t>
  </si>
  <si>
    <t>LEAGUE TWO</t>
  </si>
  <si>
    <t>ITALY - SERIE B</t>
  </si>
  <si>
    <t>0--0</t>
  </si>
  <si>
    <t>matriz-primo</t>
  </si>
  <si>
    <t>over 2,5</t>
  </si>
  <si>
    <t>1--1</t>
  </si>
  <si>
    <t>STAKE BET PRIMO 4%</t>
  </si>
  <si>
    <t>STAKE BET MAGICO 8%</t>
  </si>
  <si>
    <t>ARBROATH vs DUNFERMLINE</t>
  </si>
  <si>
    <t>magico</t>
  </si>
  <si>
    <t>under 1,5</t>
  </si>
  <si>
    <t>fullgreen</t>
  </si>
  <si>
    <t>SCOTLAND - CHAMPIONSHIP</t>
  </si>
  <si>
    <t>matriz-magico</t>
  </si>
  <si>
    <t>under 2</t>
  </si>
  <si>
    <t>fullred</t>
  </si>
  <si>
    <t> SCUNTHORPE vs BARROW</t>
  </si>
  <si>
    <t>0--1</t>
  </si>
  <si>
    <t>2--0</t>
  </si>
  <si>
    <t>EXETER CITY vs CRAWLEY TOWN</t>
  </si>
  <si>
    <t>ARBROATH vs AYR UTD</t>
  </si>
  <si>
    <t>CITTADELLA vs PERUGIA</t>
  </si>
  <si>
    <t>PISA vs BRESCIA</t>
  </si>
  <si>
    <t> HAMILTON vs ARBROATH</t>
  </si>
  <si>
    <t>ALBINOLEFFE vs VIRTUS VERONA</t>
  </si>
  <si>
    <t>ITALY - SERIE C - GROUP A</t>
  </si>
  <si>
    <t> BRESCIA vs PARMA</t>
  </si>
  <si>
    <t>BARROW vs FOREST GREEN</t>
  </si>
  <si>
    <t>over 2</t>
  </si>
  <si>
    <t>4--0</t>
  </si>
  <si>
    <t>BRISTOL ROVERS vs BRADFORD</t>
  </si>
  <si>
    <t>CRAWLEY TOWN vs BARROW</t>
  </si>
  <si>
    <t> LEAGUE TWO</t>
  </si>
  <si>
    <t>FOREST GREEN vs OLDHAM</t>
  </si>
  <si>
    <t> SWINDON TOWN vs BARROW</t>
  </si>
  <si>
    <t>1--2</t>
  </si>
  <si>
    <t>QUEVILLY ROUEN vs RODEZ AVEYRON</t>
  </si>
  <si>
    <t>FRANCE - LIGUE 2</t>
  </si>
  <si>
    <t>COVENTRY CITY vs BOURNEMOUTH</t>
  </si>
  <si>
    <t>0--3</t>
  </si>
  <si>
    <t>CHAMPIONSHIP</t>
  </si>
  <si>
    <t>SWANSEA CITY vs BOURNEMOUTH</t>
  </si>
  <si>
    <t>3--3</t>
  </si>
  <si>
    <t> COVENTRY CITY vs HUDDERSFIELD</t>
  </si>
  <si>
    <t>D. ESPANOL vs G. LAMADRID</t>
  </si>
  <si>
    <t>3--1</t>
  </si>
  <si>
    <t>ARGENTINA - PRIMERA C - APERTURA</t>
  </si>
  <si>
    <t>TOKUSHIMA V. vs JEF UTD CHIBA</t>
  </si>
  <si>
    <t>JAPAN - J2 LEAGUE</t>
  </si>
  <si>
    <t>CHAPECOENSE vs SPORT RECIFE</t>
  </si>
  <si>
    <t>BRAZIL - SERIE B</t>
  </si>
  <si>
    <t>FAGIANO OKAYAMA vs OITA TRINITA</t>
  </si>
  <si>
    <t> TEMPERLEY vs CA GUEMES</t>
  </si>
  <si>
    <t>ARGENTINA - PRIMERA NACIONAL</t>
  </si>
  <si>
    <t>BRIGHTON vs WEST HAM UTD</t>
  </si>
  <si>
    <t>PREMIER LEAGUE</t>
  </si>
  <si>
    <t>PORT VALE vs NEWPORT</t>
  </si>
  <si>
    <t>CADIZ vs ELCHE</t>
  </si>
  <si>
    <t>3--0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</si>
  <si>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</si>
  <si>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</si>
  <si>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</si>
  <si>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</si>
  <si>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</si>
  <si>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</si>
  <si>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SOUTH KOREA - K LEAGUE 2</t>
  </si>
  <si>
    <t>S. ITALIANO vs D. ESPANOL</t>
  </si>
  <si>
    <t>JUVENTUDE vs CEARA</t>
  </si>
  <si>
    <t>BRAZIL - SERIE A</t>
  </si>
  <si>
    <t>MOKPO CITY vs HWASEONG</t>
  </si>
  <si>
    <t>SOUTH KOREA - K3 LEAGUE</t>
  </si>
  <si>
    <t>BRAGANTINO vs FLAMENGO</t>
  </si>
  <si>
    <t>BERAZATEGUI vs D. LAFERRERE</t>
  </si>
  <si>
    <t>CHUNGNAM ASAN vs DAEJEON CITIZEN</t>
  </si>
  <si>
    <t>GOIAS vs INTERNACIONAL</t>
  </si>
  <si>
    <t>JEONBUK MOTORS vs DAEGU</t>
  </si>
  <si>
    <t>FULLGREEN/FULLRED</t>
  </si>
  <si>
    <t>CAPITAL</t>
  </si>
  <si>
    <t>STAKE BET MAGICO 7%</t>
  </si>
  <si>
    <t>VISSEL KOBE vs SHIMIZU S-PULSE</t>
  </si>
  <si>
    <t>JAPAN - J1 LEAGUE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</si>
  <si>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</si>
  <si>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</si>
  <si>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</si>
  <si>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</si>
  <si>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</si>
  <si>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2--2</t>
  </si>
  <si>
    <t>ARSENAL SARANDI vs PLATENSE</t>
  </si>
  <si>
    <t>ARGENTINA - LIGA PROFESIONAL</t>
  </si>
  <si>
    <t>LUTON TOWN vs PRESTON</t>
  </si>
  <si>
    <t> CHAMPIONSHIP</t>
  </si>
  <si>
    <t>TOKUSHIMA V. vs OITA TRINITA</t>
  </si>
  <si>
    <t>UDINESE vs FIORENTINA</t>
  </si>
  <si>
    <t>ITALY - SERIE A</t>
  </si>
  <si>
    <t>CHAPECOENSE vs BRUSQUE</t>
  </si>
  <si>
    <t>V. ARENAS vs LINIERS</t>
  </si>
  <si>
    <t>ARGENTINA - PRIMERA C - CLAUSURA</t>
  </si>
  <si>
    <t> APARECIDENSE vs BOTAFOGO PB</t>
  </si>
  <si>
    <t>JEJU UTD vs POHANG STEELERS</t>
  </si>
  <si>
    <t>5--0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</si>
  <si>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</si>
  <si>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</si>
  <si>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</si>
  <si>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</si>
  <si>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</si>
  <si>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</si>
  <si>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NUMBER</t>
  </si>
  <si>
    <t>RELATORIO ANUAL</t>
  </si>
  <si>
    <t>%</t>
  </si>
  <si>
    <t>ANO: 2022-2023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</si>
  <si>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</si>
  <si>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</si>
  <si>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</si>
  <si>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</si>
  <si>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</si>
  <si>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</si>
  <si>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</si>
  <si>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</si>
  <si>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</si>
  <si>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</si>
  <si>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</si>
  <si>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</si>
  <si>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TOTAL </t>
  </si>
  <si>
    <t>GENOA vs PARMA</t>
  </si>
  <si>
    <t>ANNECY vs QUEVILLY ROUEN</t>
  </si>
  <si>
    <t>PAJU CITIZEN vs CHEONAN CITY</t>
  </si>
  <si>
    <t>SUWON BLUEWINGS vs JEONBUK MOTORS</t>
  </si>
  <si>
    <t>2--3</t>
  </si>
  <si>
    <t>JEONBUK MOTORS vs SEOUL</t>
  </si>
  <si>
    <t>DAEGU vs JEONBUK MOTORS</t>
  </si>
  <si>
    <t>0--5</t>
  </si>
  <si>
    <t>D. ESPANOL vs S. ITALIANO</t>
  </si>
  <si>
    <t>ANYANG vs ANSAN GREENERS</t>
  </si>
  <si>
    <t>SASSUOLO vs SALERNITANA</t>
  </si>
  <si>
    <t>Z. KANAZAWA vs FAGIANO OKAYAMA</t>
  </si>
  <si>
    <t>SOLIHULL MOORS vs WEALDSTONE</t>
  </si>
  <si>
    <t>ENGLAND - NATIONAL LEAGUE</t>
  </si>
  <si>
    <t>VELEZ SARSFIELD vs BANFIELD</t>
  </si>
  <si>
    <t>TSHAKHUMA vs AMAZULU</t>
  </si>
  <si>
    <t>SOUTH AFRICA - PREMIER DIVISION</t>
  </si>
  <si>
    <t>TOCHIGI SC vs MITO HOLLYHOCK</t>
  </si>
  <si>
    <t>ROCHDALE vs DONCASTER</t>
  </si>
  <si>
    <t>T. MIYAZAKI vs FUKUSHIMA UTD</t>
  </si>
  <si>
    <t>4--1</t>
  </si>
  <si>
    <t>JAPAN - J3 LEAGUE</t>
  </si>
  <si>
    <t>LINIERS vs S. ITALIANO</t>
  </si>
  <si>
    <t>SUNDERLAND vs BURNLEY</t>
  </si>
  <si>
    <t>2--4</t>
  </si>
  <si>
    <t>JEONBUK MOTORS vs INCHEON UTD</t>
  </si>
  <si>
    <t>LIGORNA vs STRESA</t>
  </si>
  <si>
    <t>ITALY - SERIE D - GROUP A</t>
  </si>
  <si>
    <t>FEZZANESE vs STRESA</t>
  </si>
  <si>
    <t>PONTEDERA vs RIMINI</t>
  </si>
  <si>
    <t>ITALY - SERIE C - GROUP B</t>
  </si>
  <si>
    <t>PRESTON vs SWANSEA CITY</t>
  </si>
  <si>
    <t>BIRMINGHAM CITY vs SUNDERLAND</t>
  </si>
  <si>
    <t>GRIMSBY vs DONCASTER</t>
  </si>
  <si>
    <t>1--3</t>
  </si>
  <si>
    <t>GUINGAMP vs LE HAVRE</t>
  </si>
  <si>
    <t>RECANATESE vs RIMINI</t>
  </si>
  <si>
    <t>SAN DONATO vs MONTEVARCHI</t>
  </si>
  <si>
    <t>FERMANA vs SASSARI TORRES</t>
  </si>
  <si>
    <t>SASSARI TORRES vs VIRTUS ENTELLA</t>
  </si>
  <si>
    <t>STAKE BET PRIMO 3,5%</t>
  </si>
  <si>
    <t>STAKE BET MATRIZ 2,8%</t>
  </si>
  <si>
    <t> LEVICO vs ESTE</t>
  </si>
  <si>
    <t>ITALY - SERIE D - GROUP C</t>
  </si>
  <si>
    <t>SANREMESE vs LIGORNA</t>
  </si>
  <si>
    <t>FLEETWOOD vs SHEFFIELD WED</t>
  </si>
  <si>
    <t>LEAGUE ONE</t>
  </si>
  <si>
    <t> HARROGATE vs GRIMSBY</t>
  </si>
  <si>
    <t>3--2</t>
  </si>
  <si>
    <t>fullgred</t>
  </si>
  <si>
    <t>void</t>
  </si>
  <si>
    <t>CAPITAL INICIAL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</si>
</sst>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45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3" fillId="0" borderId="0" xfId="0" applyFont="1"/>
    <xf numFmtId="164" fontId="4" fillId="2" borderId="0" xfId="0" applyNumberFormat="1" applyFont="1" applyFill="1"/>
    <xf numFmtId="165" fontId="11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0" borderId="0" xfId="0" applyNumberFormat="1" applyFont="1" applyFill="1"/>
    <xf numFmtId="0" fontId="0" fillId="0" borderId="0" xfId="0" applyFill="1"/>
    <xf numFmtId="44" fontId="0" fillId="0" borderId="0" xfId="1" applyFont="1" applyFill="1"/>
    <xf numFmtId="16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6" borderId="0" xfId="0" applyFont="1" applyFill="1" applyAlignment="1">
      <alignment horizontal="center" textRotation="45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0" fontId="0" fillId="2" borderId="0" xfId="0" applyNumberFormat="1" applyFont="1" applyFill="1"/>
    <xf numFmtId="0" fontId="0" fillId="2" borderId="0" xfId="0" applyFill="1" applyAlignment="1">
      <alignment horizontal="center"/>
    </xf>
    <xf numFmtId="10" fontId="0" fillId="0" borderId="0" xfId="0" applyNumberFormat="1"/>
    <xf numFmtId="0" fontId="0" fillId="4" borderId="0" xfId="0" applyFill="1"/>
    <xf numFmtId="0" fontId="0" fillId="0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'relatorio anual'!$B$2:$B$13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'relatorio anual'!$C$2:$C$13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0.20055000000000001</c:v>
                </c:pt>
                <c:pt idx="3">
                  <c:v>0.58372999999999997</c:v>
                </c:pt>
                <c:pt idx="4">
                  <c:v>0.48692000000000002</c:v>
                </c:pt>
                <c:pt idx="5">
                  <c:v>0.14979999999999999</c:v>
                </c:pt>
                <c:pt idx="6">
                  <c:v>2.9399999999999999E-2</c:v>
                </c:pt>
                <c:pt idx="7">
                  <c:v>0.21027999999999999</c:v>
                </c:pt>
                <c:pt idx="8">
                  <c:v>0.20474999999999999</c:v>
                </c:pt>
                <c:pt idx="9">
                  <c:v>0.2422</c:v>
                </c:pt>
                <c:pt idx="10">
                  <c:v>0.22512000000000001</c:v>
                </c:pt>
                <c:pt idx="11">
                  <c:v>0.56069999999999998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0310128"/>
        <c:axId val="219427344"/>
      </c:barChart>
      <c:catAx>
        <c:axId val="2203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427344"/>
        <c:crosses val="autoZero"/>
        <c:auto val="1"/>
        <c:lblAlgn val="ctr"/>
        <c:lblOffset val="100"/>
        <c:noMultiLvlLbl val="0"/>
      </c:catAx>
      <c:valAx>
        <c:axId val="2194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4762</xdr:rowOff>
    </xdr:from>
    <xdr:to>
      <xdr:col>10</xdr:col>
      <xdr:colOff>371475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7" sqref="C17"/>
    </sheetView>
  </sheetViews>
  <sheetFormatPr defaultRowHeight="15" x14ac:dyDescent="0.25"/>
  <cols>
    <col min="2" max="2" width="19.7109375" bestFit="1" customWidth="1"/>
    <col min="4" max="4" width="16.7109375" bestFit="1" customWidth="1"/>
  </cols>
  <sheetData>
    <row r="1" spans="1:4" ht="15.75" x14ac:dyDescent="0.25">
      <c r="A1" t="s">
        <v>131</v>
      </c>
      <c r="B1" s="48" t="s">
        <v>132</v>
      </c>
      <c r="C1" s="48" t="s">
        <v>133</v>
      </c>
      <c r="D1" s="48" t="s">
        <v>134</v>
      </c>
    </row>
    <row r="2" spans="1:4" x14ac:dyDescent="0.25">
      <c r="A2" s="1">
        <v>1</v>
      </c>
      <c r="B2" s="49" t="s">
        <v>135</v>
      </c>
      <c r="C2" s="50">
        <v>0</v>
      </c>
      <c r="D2" s="51"/>
    </row>
    <row r="3" spans="1:4" x14ac:dyDescent="0.25">
      <c r="A3" s="1">
        <v>2</v>
      </c>
      <c r="B3" s="49" t="s">
        <v>136</v>
      </c>
      <c r="C3" s="50">
        <v>0</v>
      </c>
      <c r="D3" s="51"/>
    </row>
    <row r="4" spans="1:4" x14ac:dyDescent="0.25">
      <c r="A4" s="1">
        <v>3</v>
      </c>
      <c r="B4" s="49" t="s">
        <v>137</v>
      </c>
      <c r="C4" s="50">
        <f>marco!E23</f>
        <v>0.20055000000000001</v>
      </c>
      <c r="D4" s="51"/>
    </row>
    <row r="5" spans="1:4" x14ac:dyDescent="0.25">
      <c r="A5" s="1">
        <v>4</v>
      </c>
      <c r="B5" s="49" t="s">
        <v>138</v>
      </c>
      <c r="C5" s="50">
        <f>abril!E36</f>
        <v>0.58372999999999997</v>
      </c>
      <c r="D5" s="51"/>
    </row>
    <row r="6" spans="1:4" x14ac:dyDescent="0.25">
      <c r="A6" s="1">
        <v>5</v>
      </c>
      <c r="B6" s="49" t="s">
        <v>139</v>
      </c>
      <c r="C6" s="50">
        <f>maio!E31</f>
        <v>0.48692000000000002</v>
      </c>
      <c r="D6" s="51"/>
    </row>
    <row r="7" spans="1:4" x14ac:dyDescent="0.25">
      <c r="A7" s="1">
        <v>6</v>
      </c>
      <c r="B7" s="49" t="s">
        <v>140</v>
      </c>
      <c r="C7" s="50">
        <f>julho!E24</f>
        <v>0.14979999999999999</v>
      </c>
      <c r="D7" s="51"/>
    </row>
    <row r="8" spans="1:4" x14ac:dyDescent="0.25">
      <c r="A8" s="1">
        <v>7</v>
      </c>
      <c r="B8" s="49" t="s">
        <v>141</v>
      </c>
      <c r="C8" s="50">
        <f>junho!E25</f>
        <v>2.9399999999999999E-2</v>
      </c>
    </row>
    <row r="9" spans="1:4" x14ac:dyDescent="0.25">
      <c r="A9" s="1">
        <v>8</v>
      </c>
      <c r="B9" s="49" t="s">
        <v>142</v>
      </c>
      <c r="C9" s="50">
        <f>agosto!E33</f>
        <v>0.21027999999999999</v>
      </c>
    </row>
    <row r="10" spans="1:4" x14ac:dyDescent="0.25">
      <c r="A10" s="1">
        <v>9</v>
      </c>
      <c r="B10" s="49" t="s">
        <v>143</v>
      </c>
      <c r="C10" s="50">
        <f>setembro!E29</f>
        <v>0.20474999999999999</v>
      </c>
    </row>
    <row r="11" spans="1:4" x14ac:dyDescent="0.25">
      <c r="A11" s="1">
        <v>10</v>
      </c>
      <c r="B11" s="49" t="s">
        <v>144</v>
      </c>
      <c r="C11" s="50">
        <f>outubro!E31</f>
        <v>0.2422</v>
      </c>
    </row>
    <row r="12" spans="1:4" x14ac:dyDescent="0.25">
      <c r="A12" s="1">
        <v>11</v>
      </c>
      <c r="B12" s="49" t="s">
        <v>145</v>
      </c>
      <c r="C12" s="50">
        <f>novembro!E31</f>
        <v>0.22512000000000001</v>
      </c>
    </row>
    <row r="13" spans="1:4" x14ac:dyDescent="0.25">
      <c r="A13" s="1">
        <v>12</v>
      </c>
      <c r="B13" s="49" t="s">
        <v>146</v>
      </c>
      <c r="C13" s="50">
        <f>dezembro!E28</f>
        <v>0.56069999999999998</v>
      </c>
    </row>
    <row r="14" spans="1:4" x14ac:dyDescent="0.25">
      <c r="B14" s="49" t="s">
        <v>147</v>
      </c>
      <c r="C14" s="52">
        <f>SUM(C2:C12)</f>
        <v>2.3327499999999999</v>
      </c>
    </row>
    <row r="16" spans="1:4" x14ac:dyDescent="0.25">
      <c r="B16" s="49" t="s">
        <v>17</v>
      </c>
      <c r="C16" s="53">
        <f>C14/11*100</f>
        <v>21.206818181818178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B2" workbookViewId="0">
      <selection activeCell="E26" sqref="E26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44835</v>
      </c>
      <c r="B2" s="21" t="s">
        <v>157</v>
      </c>
      <c r="C2" s="23">
        <v>1.72</v>
      </c>
      <c r="D2" s="11">
        <v>14</v>
      </c>
      <c r="E2" s="1" t="s">
        <v>34</v>
      </c>
      <c r="F2" s="14" t="s">
        <v>29</v>
      </c>
      <c r="G2" s="13"/>
      <c r="H2" s="7">
        <v>0</v>
      </c>
      <c r="I2" s="7">
        <f>H2-D$29</f>
        <v>-7000</v>
      </c>
      <c r="J2" s="25" t="s">
        <v>24</v>
      </c>
      <c r="K2" s="21" t="s">
        <v>90</v>
      </c>
    </row>
    <row r="3" spans="1:11" x14ac:dyDescent="0.25">
      <c r="A3" s="24">
        <v>44836</v>
      </c>
      <c r="B3" s="21" t="s">
        <v>158</v>
      </c>
      <c r="C3" s="23">
        <v>1.77</v>
      </c>
      <c r="D3" s="11">
        <v>11</v>
      </c>
      <c r="E3" s="1" t="s">
        <v>34</v>
      </c>
      <c r="F3" s="13" t="s">
        <v>29</v>
      </c>
      <c r="G3" s="13"/>
      <c r="H3" s="7">
        <f t="shared" ref="H3:H6" si="0">C3*D$29</f>
        <v>12390</v>
      </c>
      <c r="I3" s="7">
        <f t="shared" ref="I3:I7" si="1">H3-D$29</f>
        <v>5390</v>
      </c>
      <c r="J3" s="25" t="s">
        <v>124</v>
      </c>
      <c r="K3" s="21" t="s">
        <v>118</v>
      </c>
    </row>
    <row r="4" spans="1:11" x14ac:dyDescent="0.25">
      <c r="A4" s="24">
        <v>44836</v>
      </c>
      <c r="B4" s="21" t="s">
        <v>159</v>
      </c>
      <c r="C4" s="23">
        <v>1.95</v>
      </c>
      <c r="D4" s="11">
        <v>13</v>
      </c>
      <c r="E4" s="1" t="s">
        <v>34</v>
      </c>
      <c r="F4" s="13" t="s">
        <v>29</v>
      </c>
      <c r="G4" s="13"/>
      <c r="H4" s="7">
        <f t="shared" si="0"/>
        <v>13650</v>
      </c>
      <c r="I4" s="7">
        <f t="shared" si="1"/>
        <v>6650</v>
      </c>
      <c r="J4" s="25" t="s">
        <v>70</v>
      </c>
      <c r="K4" s="21" t="s">
        <v>73</v>
      </c>
    </row>
    <row r="5" spans="1:11" x14ac:dyDescent="0.25">
      <c r="A5" s="24">
        <v>44838</v>
      </c>
      <c r="B5" s="21" t="s">
        <v>160</v>
      </c>
      <c r="C5" s="23">
        <v>1.58</v>
      </c>
      <c r="D5" s="11">
        <v>3</v>
      </c>
      <c r="E5" s="1" t="s">
        <v>34</v>
      </c>
      <c r="F5" s="13" t="s">
        <v>29</v>
      </c>
      <c r="G5" s="13"/>
      <c r="H5" s="7">
        <f t="shared" si="0"/>
        <v>11060</v>
      </c>
      <c r="I5" s="7">
        <f t="shared" si="1"/>
        <v>4060</v>
      </c>
      <c r="J5" s="25" t="s">
        <v>23</v>
      </c>
      <c r="K5" s="21" t="s">
        <v>161</v>
      </c>
    </row>
    <row r="6" spans="1:11" x14ac:dyDescent="0.25">
      <c r="A6" s="24">
        <v>44838</v>
      </c>
      <c r="B6" s="21" t="s">
        <v>162</v>
      </c>
      <c r="C6" s="23">
        <v>2.62</v>
      </c>
      <c r="D6" s="11">
        <v>8</v>
      </c>
      <c r="E6" s="1" t="s">
        <v>34</v>
      </c>
      <c r="F6" s="13" t="s">
        <v>35</v>
      </c>
      <c r="G6" s="27"/>
      <c r="H6" s="7">
        <f t="shared" si="0"/>
        <v>18340</v>
      </c>
      <c r="I6" s="7">
        <f t="shared" si="1"/>
        <v>11340</v>
      </c>
      <c r="J6" s="1" t="s">
        <v>24</v>
      </c>
      <c r="K6" s="21" t="s">
        <v>113</v>
      </c>
    </row>
    <row r="7" spans="1:11" x14ac:dyDescent="0.25">
      <c r="A7" s="24">
        <v>44860</v>
      </c>
      <c r="B7" s="21" t="s">
        <v>163</v>
      </c>
      <c r="C7" s="23">
        <v>2.1</v>
      </c>
      <c r="D7" s="1">
        <v>14</v>
      </c>
      <c r="E7" s="1" t="s">
        <v>34</v>
      </c>
      <c r="F7" s="28" t="s">
        <v>35</v>
      </c>
      <c r="G7" s="29"/>
      <c r="H7" s="7">
        <f>C7*D$29</f>
        <v>14700</v>
      </c>
      <c r="I7" s="7">
        <f t="shared" si="1"/>
        <v>7700</v>
      </c>
      <c r="J7" s="1" t="s">
        <v>27</v>
      </c>
      <c r="K7" s="21" t="s">
        <v>164</v>
      </c>
    </row>
    <row r="8" spans="1:11" x14ac:dyDescent="0.25">
      <c r="A8" s="24">
        <v>44850</v>
      </c>
      <c r="B8" s="21" t="s">
        <v>165</v>
      </c>
      <c r="C8" s="23">
        <v>2</v>
      </c>
      <c r="D8" s="1">
        <v>3</v>
      </c>
      <c r="E8" s="1" t="s">
        <v>6</v>
      </c>
      <c r="F8" s="4" t="s">
        <v>39</v>
      </c>
      <c r="G8" s="4"/>
      <c r="H8" s="7">
        <v>0</v>
      </c>
      <c r="I8" s="7">
        <f>-D28</f>
        <v>-3500</v>
      </c>
      <c r="J8" s="1" t="s">
        <v>152</v>
      </c>
      <c r="K8" s="21" t="s">
        <v>73</v>
      </c>
    </row>
    <row r="9" spans="1:11" x14ac:dyDescent="0.25">
      <c r="A9" s="3">
        <v>44835</v>
      </c>
      <c r="B9" s="21" t="s">
        <v>166</v>
      </c>
      <c r="C9" s="23">
        <v>1.85</v>
      </c>
      <c r="D9" s="11">
        <v>23</v>
      </c>
      <c r="E9" s="1" t="s">
        <v>28</v>
      </c>
      <c r="F9" s="13" t="s">
        <v>29</v>
      </c>
      <c r="G9" s="26"/>
      <c r="H9" s="7">
        <f>C9*D$27</f>
        <v>5180</v>
      </c>
      <c r="I9" s="7">
        <f>H9-D$27</f>
        <v>2380</v>
      </c>
      <c r="J9" s="25" t="s">
        <v>23</v>
      </c>
      <c r="K9" s="21" t="s">
        <v>25</v>
      </c>
    </row>
    <row r="10" spans="1:11" x14ac:dyDescent="0.25">
      <c r="A10" s="3">
        <v>44843</v>
      </c>
      <c r="B10" s="21" t="s">
        <v>167</v>
      </c>
      <c r="C10" s="23">
        <v>2</v>
      </c>
      <c r="D10" s="11">
        <v>26</v>
      </c>
      <c r="E10" s="1" t="s">
        <v>28</v>
      </c>
      <c r="F10" s="14" t="s">
        <v>39</v>
      </c>
      <c r="G10" s="14"/>
      <c r="H10" s="7">
        <v>0</v>
      </c>
      <c r="I10" s="7">
        <f t="shared" ref="I10:I13" si="2">H10-D$27</f>
        <v>-2800</v>
      </c>
      <c r="J10" s="25" t="s">
        <v>168</v>
      </c>
      <c r="K10" s="21" t="s">
        <v>169</v>
      </c>
    </row>
    <row r="11" spans="1:11" x14ac:dyDescent="0.25">
      <c r="A11" s="3">
        <v>44848</v>
      </c>
      <c r="B11" s="21" t="s">
        <v>170</v>
      </c>
      <c r="C11" s="23">
        <v>2</v>
      </c>
      <c r="D11" s="11">
        <v>24</v>
      </c>
      <c r="E11" s="1" t="s">
        <v>28</v>
      </c>
      <c r="F11" s="14" t="s">
        <v>39</v>
      </c>
      <c r="G11" s="13"/>
      <c r="H11" s="7">
        <v>0</v>
      </c>
      <c r="I11" s="7">
        <f t="shared" si="2"/>
        <v>-2800</v>
      </c>
      <c r="J11" s="25" t="s">
        <v>23</v>
      </c>
      <c r="K11" s="21" t="s">
        <v>121</v>
      </c>
    </row>
    <row r="12" spans="1:11" x14ac:dyDescent="0.25">
      <c r="A12" s="3">
        <v>44856</v>
      </c>
      <c r="B12" s="21" t="s">
        <v>171</v>
      </c>
      <c r="C12" s="23">
        <v>2</v>
      </c>
      <c r="D12" s="1">
        <v>17</v>
      </c>
      <c r="E12" s="1" t="s">
        <v>38</v>
      </c>
      <c r="F12" s="4" t="s">
        <v>39</v>
      </c>
      <c r="G12" s="1"/>
      <c r="H12" s="7">
        <v>0</v>
      </c>
      <c r="I12" s="7">
        <f t="shared" si="2"/>
        <v>-2800</v>
      </c>
      <c r="J12" s="1" t="s">
        <v>172</v>
      </c>
      <c r="K12" s="21" t="s">
        <v>65</v>
      </c>
    </row>
    <row r="13" spans="1:11" x14ac:dyDescent="0.25">
      <c r="A13" s="3">
        <v>44857</v>
      </c>
      <c r="B13" s="21" t="s">
        <v>173</v>
      </c>
      <c r="C13" s="23">
        <v>1.91</v>
      </c>
      <c r="D13" s="1">
        <v>23</v>
      </c>
      <c r="E13" s="1" t="s">
        <v>28</v>
      </c>
      <c r="F13" s="5" t="s">
        <v>29</v>
      </c>
      <c r="G13" s="1"/>
      <c r="H13" s="7">
        <f t="shared" ref="H13" si="3">C13*D$27</f>
        <v>5348</v>
      </c>
      <c r="I13" s="7">
        <f t="shared" si="2"/>
        <v>2548</v>
      </c>
      <c r="J13" s="1" t="s">
        <v>23</v>
      </c>
      <c r="K13" s="21" t="s">
        <v>86</v>
      </c>
    </row>
    <row r="14" spans="1:11" x14ac:dyDescent="0.25">
      <c r="A14" s="24"/>
      <c r="B14" s="21"/>
      <c r="C14" s="23"/>
      <c r="D14" s="1"/>
      <c r="E14" s="1"/>
      <c r="F14" s="29"/>
      <c r="G14" s="29"/>
      <c r="H14" s="7"/>
      <c r="I14" s="7"/>
      <c r="J14" s="1"/>
      <c r="K14" s="21"/>
    </row>
    <row r="15" spans="1:11" x14ac:dyDescent="0.25">
      <c r="A15" s="1"/>
      <c r="B15" s="1"/>
      <c r="C15" s="1"/>
      <c r="D15" s="1"/>
      <c r="E15" s="1"/>
      <c r="F15" s="46"/>
      <c r="G15" s="54"/>
      <c r="H15" s="54"/>
      <c r="I15" s="1"/>
      <c r="J15" s="1"/>
      <c r="K15" s="1"/>
    </row>
    <row r="16" spans="1:11" x14ac:dyDescent="0.25">
      <c r="A16" s="1"/>
      <c r="B16" s="1" t="s">
        <v>10</v>
      </c>
      <c r="C16" s="1"/>
      <c r="D16" s="1">
        <f>COUNT(D2:D13)</f>
        <v>12</v>
      </c>
      <c r="E16" s="1"/>
      <c r="F16" s="46"/>
      <c r="G16" s="54"/>
      <c r="H16" s="54"/>
      <c r="I16" s="1"/>
      <c r="J16" s="1"/>
      <c r="K16" s="1"/>
    </row>
    <row r="17" spans="1:11" x14ac:dyDescent="0.25">
      <c r="A17" s="1"/>
      <c r="B17" s="1" t="s">
        <v>11</v>
      </c>
      <c r="C17" s="1"/>
      <c r="D17" s="4">
        <v>5</v>
      </c>
      <c r="E17" s="1"/>
      <c r="F17" s="47"/>
      <c r="G17" s="34"/>
      <c r="H17" s="34"/>
      <c r="I17" s="1"/>
      <c r="J17" s="1"/>
      <c r="K17" s="1"/>
    </row>
    <row r="18" spans="1:11" x14ac:dyDescent="0.25">
      <c r="A18" s="1"/>
      <c r="B18" s="1" t="s">
        <v>12</v>
      </c>
      <c r="C18" s="1"/>
      <c r="D18" s="5">
        <f>D16-D17</f>
        <v>7</v>
      </c>
      <c r="E18" s="1"/>
      <c r="F18" s="47"/>
      <c r="G18" s="34"/>
      <c r="H18" s="34"/>
      <c r="I18" s="1"/>
      <c r="J18" s="1"/>
      <c r="K18" s="1"/>
    </row>
    <row r="19" spans="1:11" x14ac:dyDescent="0.25">
      <c r="A19" s="1"/>
      <c r="B19" s="1" t="s">
        <v>13</v>
      </c>
      <c r="C19" s="1"/>
      <c r="D19" s="1">
        <f>D18/D16*100</f>
        <v>58.333333333333336</v>
      </c>
      <c r="E19" s="1"/>
      <c r="F19" s="47"/>
      <c r="G19" s="34"/>
      <c r="H19" s="34"/>
      <c r="I19" s="1"/>
      <c r="J19" s="1"/>
      <c r="K19" s="1"/>
    </row>
    <row r="20" spans="1:11" x14ac:dyDescent="0.25">
      <c r="A20" s="1"/>
      <c r="B20" s="1" t="s">
        <v>14</v>
      </c>
      <c r="C20" s="1"/>
      <c r="D20" s="1">
        <f>1/D21*100</f>
        <v>51.063829787234049</v>
      </c>
      <c r="E20" s="1"/>
      <c r="F20" s="47"/>
      <c r="G20" s="34"/>
      <c r="H20" s="34"/>
      <c r="I20" s="1"/>
      <c r="J20" s="1"/>
      <c r="K20" s="1"/>
    </row>
    <row r="21" spans="1:11" x14ac:dyDescent="0.25">
      <c r="A21" s="1"/>
      <c r="B21" s="1" t="s">
        <v>15</v>
      </c>
      <c r="C21" s="1"/>
      <c r="D21" s="1">
        <f>SUM(C2:C14)/D16</f>
        <v>1.9583333333333333</v>
      </c>
      <c r="E21" s="1"/>
      <c r="F21" s="47"/>
      <c r="G21" s="34"/>
      <c r="H21" s="34"/>
      <c r="I21" s="1"/>
      <c r="J21" s="1"/>
      <c r="K21" s="1"/>
    </row>
    <row r="22" spans="1:11" x14ac:dyDescent="0.25">
      <c r="A22" s="1"/>
      <c r="B22" s="1" t="s">
        <v>16</v>
      </c>
      <c r="C22" s="1"/>
      <c r="D22" s="5">
        <f>D19-D20</f>
        <v>7.269503546099287</v>
      </c>
      <c r="E22" s="1"/>
      <c r="F22" s="47"/>
      <c r="G22" s="34"/>
      <c r="H22" s="34"/>
      <c r="I22" s="1"/>
      <c r="J22" s="1"/>
      <c r="K22" s="1"/>
    </row>
    <row r="23" spans="1:11" x14ac:dyDescent="0.25">
      <c r="A23" s="1"/>
      <c r="B23" s="1" t="s">
        <v>17</v>
      </c>
      <c r="C23" s="1"/>
      <c r="D23" s="5">
        <f>D31/1</f>
        <v>24.22</v>
      </c>
      <c r="E23" s="1"/>
      <c r="F23" s="47"/>
      <c r="G23" s="34"/>
      <c r="H23" s="34"/>
      <c r="I23" s="1"/>
      <c r="J23" s="1"/>
      <c r="K23" s="1"/>
    </row>
    <row r="24" spans="1:11" x14ac:dyDescent="0.25">
      <c r="A24" s="1"/>
      <c r="B24" s="1"/>
      <c r="C24" s="1"/>
      <c r="D24" s="5"/>
      <c r="E24" s="1"/>
      <c r="F24" s="47"/>
      <c r="G24" s="34"/>
      <c r="H24" s="34"/>
      <c r="I24" s="1"/>
      <c r="J24" s="1"/>
      <c r="K24" s="1"/>
    </row>
    <row r="25" spans="1:11" ht="18.75" x14ac:dyDescent="0.3">
      <c r="A25" s="1"/>
      <c r="B25" s="1" t="s">
        <v>102</v>
      </c>
      <c r="C25" s="1"/>
      <c r="D25" s="6">
        <v>100000</v>
      </c>
      <c r="E25" s="1"/>
      <c r="F25" s="47"/>
      <c r="G25" s="34"/>
      <c r="H25" s="34"/>
      <c r="I25" s="1"/>
      <c r="J25" s="1"/>
      <c r="K25" s="1"/>
    </row>
    <row r="26" spans="1:11" x14ac:dyDescent="0.25">
      <c r="A26" s="1"/>
      <c r="B26" s="1" t="s">
        <v>18</v>
      </c>
      <c r="C26" s="1"/>
      <c r="D26" s="7">
        <f>D25/100</f>
        <v>1000</v>
      </c>
      <c r="E26" s="1"/>
      <c r="F26" s="47"/>
      <c r="G26" s="34"/>
      <c r="H26" s="34"/>
      <c r="I26" s="1"/>
      <c r="J26" s="1"/>
      <c r="K26" s="1"/>
    </row>
    <row r="27" spans="1:11" x14ac:dyDescent="0.25">
      <c r="A27" s="1"/>
      <c r="B27" s="1" t="s">
        <v>189</v>
      </c>
      <c r="C27" s="1"/>
      <c r="D27" s="57">
        <f>D$26*2.8</f>
        <v>2800</v>
      </c>
      <c r="E27" s="1"/>
      <c r="F27" s="47"/>
      <c r="G27" s="34"/>
      <c r="H27" s="34"/>
      <c r="I27" s="1"/>
      <c r="J27" s="1"/>
      <c r="K27" s="1"/>
    </row>
    <row r="28" spans="1:11" x14ac:dyDescent="0.25">
      <c r="A28" s="1"/>
      <c r="B28" s="1" t="s">
        <v>188</v>
      </c>
      <c r="C28" s="1"/>
      <c r="D28" s="55">
        <f>D$26*3.5</f>
        <v>3500</v>
      </c>
      <c r="E28" s="1"/>
      <c r="F28" s="47"/>
      <c r="G28" s="34"/>
      <c r="H28" s="34"/>
      <c r="I28" s="1"/>
      <c r="J28" s="1"/>
      <c r="K28" s="1"/>
    </row>
    <row r="29" spans="1:11" x14ac:dyDescent="0.25">
      <c r="A29" s="1"/>
      <c r="B29" s="1" t="s">
        <v>103</v>
      </c>
      <c r="C29" s="1"/>
      <c r="D29" s="56">
        <f>D26*7</f>
        <v>7000</v>
      </c>
      <c r="E29" s="1"/>
      <c r="F29" s="47"/>
      <c r="G29" s="34"/>
      <c r="H29" s="34"/>
      <c r="I29" s="1"/>
      <c r="J29" s="1"/>
      <c r="K29" s="1"/>
    </row>
    <row r="30" spans="1:11" x14ac:dyDescent="0.25">
      <c r="A30" s="1"/>
      <c r="B30" s="1" t="s">
        <v>19</v>
      </c>
      <c r="C30" s="1"/>
      <c r="D30" s="7">
        <f>SUM(I2:I10)</f>
        <v>24220</v>
      </c>
      <c r="E30" s="1"/>
      <c r="F30" s="47"/>
      <c r="G30" s="34"/>
      <c r="H30" s="34"/>
      <c r="I30" s="1"/>
      <c r="J30" s="1"/>
      <c r="K30" s="1"/>
    </row>
    <row r="31" spans="1:11" x14ac:dyDescent="0.25">
      <c r="A31" s="1"/>
      <c r="B31" s="9" t="s">
        <v>20</v>
      </c>
      <c r="C31" s="1"/>
      <c r="D31" s="1">
        <f>D30/D25*100</f>
        <v>24.22</v>
      </c>
      <c r="E31" s="1">
        <f>D31/100</f>
        <v>0.2422</v>
      </c>
      <c r="F31" s="47"/>
      <c r="G31" s="34"/>
      <c r="H31" s="34"/>
      <c r="I31" s="1"/>
      <c r="J31" s="1"/>
      <c r="K31" s="1"/>
    </row>
    <row r="32" spans="1:11" x14ac:dyDescent="0.25">
      <c r="A32" s="1"/>
      <c r="B32" s="1"/>
      <c r="C32" s="1"/>
      <c r="D32" s="7"/>
      <c r="E32" s="1"/>
      <c r="F32" s="47"/>
      <c r="G32" s="34"/>
      <c r="H32" s="34"/>
      <c r="I32" s="1"/>
      <c r="J32" s="1"/>
      <c r="K32" s="1"/>
    </row>
  </sheetData>
  <conditionalFormatting sqref="F17:G32">
    <cfRule type="cellIs" dxfId="16" priority="5" operator="greaterThan">
      <formula>0</formula>
    </cfRule>
    <cfRule type="cellIs" dxfId="15" priority="6" operator="lessThan">
      <formula>-240.63</formula>
    </cfRule>
    <cfRule type="cellIs" dxfId="14" priority="7" operator="greaterThan">
      <formula>0</formula>
    </cfRule>
  </conditionalFormatting>
  <conditionalFormatting sqref="I2:I14">
    <cfRule type="cellIs" dxfId="13" priority="8" operator="lessThan">
      <formula>0</formula>
    </cfRule>
    <cfRule type="cellIs" dxfId="12" priority="9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1"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32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23.710937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3">
        <v>44871</v>
      </c>
      <c r="B2" s="21" t="s">
        <v>174</v>
      </c>
      <c r="C2" s="23">
        <v>1.98</v>
      </c>
      <c r="D2" s="11">
        <v>10</v>
      </c>
      <c r="E2" s="1" t="s">
        <v>34</v>
      </c>
      <c r="F2" s="13" t="s">
        <v>29</v>
      </c>
      <c r="G2" s="13"/>
      <c r="H2" s="7">
        <f>C2*D$29</f>
        <v>13860</v>
      </c>
      <c r="I2" s="7">
        <f>H2-D$29</f>
        <v>6860</v>
      </c>
      <c r="J2" s="25" t="s">
        <v>23</v>
      </c>
      <c r="K2" s="21" t="s">
        <v>175</v>
      </c>
    </row>
    <row r="3" spans="1:11" x14ac:dyDescent="0.25">
      <c r="A3" s="3">
        <v>44878</v>
      </c>
      <c r="B3" s="21" t="s">
        <v>176</v>
      </c>
      <c r="C3" s="23">
        <v>1.98</v>
      </c>
      <c r="D3" s="11">
        <v>14</v>
      </c>
      <c r="E3" s="1" t="s">
        <v>34</v>
      </c>
      <c r="F3" s="13" t="s">
        <v>29</v>
      </c>
      <c r="G3" s="13"/>
      <c r="H3" s="7">
        <f t="shared" ref="H3" si="0">C3*D$29</f>
        <v>13860</v>
      </c>
      <c r="I3" s="7">
        <f t="shared" ref="I3" si="1">H3-D$29</f>
        <v>6860</v>
      </c>
      <c r="J3" s="25" t="s">
        <v>64</v>
      </c>
      <c r="K3" s="21" t="s">
        <v>175</v>
      </c>
    </row>
    <row r="4" spans="1:11" x14ac:dyDescent="0.25">
      <c r="A4" s="3">
        <v>44870</v>
      </c>
      <c r="B4" s="21" t="s">
        <v>177</v>
      </c>
      <c r="C4" s="23">
        <v>2</v>
      </c>
      <c r="D4" s="11">
        <v>13</v>
      </c>
      <c r="E4" s="1" t="s">
        <v>6</v>
      </c>
      <c r="F4" s="13" t="s">
        <v>39</v>
      </c>
      <c r="G4" s="13"/>
      <c r="H4" s="7">
        <f>C4*D28</f>
        <v>7000</v>
      </c>
      <c r="I4" s="7">
        <f>H4-D28</f>
        <v>3500</v>
      </c>
      <c r="J4" s="25" t="s">
        <v>24</v>
      </c>
      <c r="K4" s="21" t="s">
        <v>178</v>
      </c>
    </row>
    <row r="5" spans="1:11" x14ac:dyDescent="0.25">
      <c r="A5" s="24">
        <v>44866</v>
      </c>
      <c r="B5" s="21" t="s">
        <v>179</v>
      </c>
      <c r="C5" s="23">
        <v>2</v>
      </c>
      <c r="D5" s="11">
        <v>20</v>
      </c>
      <c r="E5" s="1" t="s">
        <v>28</v>
      </c>
      <c r="F5" s="13" t="s">
        <v>39</v>
      </c>
      <c r="G5" s="26"/>
      <c r="H5" s="7">
        <f>C5*D$27</f>
        <v>5600</v>
      </c>
      <c r="I5" s="7">
        <f>H5-D$27</f>
        <v>2800</v>
      </c>
      <c r="J5" s="25" t="s">
        <v>24</v>
      </c>
      <c r="K5" s="21" t="s">
        <v>65</v>
      </c>
    </row>
    <row r="6" spans="1:11" x14ac:dyDescent="0.25">
      <c r="A6" s="24">
        <v>44876</v>
      </c>
      <c r="B6" s="21" t="s">
        <v>180</v>
      </c>
      <c r="C6" s="23">
        <v>2</v>
      </c>
      <c r="D6" s="11">
        <v>22</v>
      </c>
      <c r="E6" s="1" t="s">
        <v>38</v>
      </c>
      <c r="F6" s="14" t="s">
        <v>39</v>
      </c>
      <c r="G6" s="14"/>
      <c r="H6" s="7">
        <v>0</v>
      </c>
      <c r="I6" s="7">
        <f t="shared" ref="I6:I10" si="2">H6-D$27</f>
        <v>-2800</v>
      </c>
      <c r="J6" s="25" t="s">
        <v>60</v>
      </c>
      <c r="K6" s="21" t="s">
        <v>65</v>
      </c>
    </row>
    <row r="7" spans="1:11" x14ac:dyDescent="0.25">
      <c r="A7" s="24">
        <v>44877</v>
      </c>
      <c r="B7" s="21" t="s">
        <v>181</v>
      </c>
      <c r="C7" s="23">
        <v>1.89</v>
      </c>
      <c r="D7" s="11">
        <v>19</v>
      </c>
      <c r="E7" s="1" t="s">
        <v>28</v>
      </c>
      <c r="F7" s="13" t="s">
        <v>29</v>
      </c>
      <c r="G7" s="13"/>
      <c r="H7" s="7">
        <f t="shared" ref="H7:H9" si="3">C7*D$27</f>
        <v>5292</v>
      </c>
      <c r="I7" s="7">
        <f t="shared" si="2"/>
        <v>2492</v>
      </c>
      <c r="J7" s="25" t="s">
        <v>182</v>
      </c>
      <c r="K7" s="21" t="s">
        <v>25</v>
      </c>
    </row>
    <row r="8" spans="1:11" x14ac:dyDescent="0.25">
      <c r="A8" s="24">
        <v>44877</v>
      </c>
      <c r="B8" s="21" t="s">
        <v>183</v>
      </c>
      <c r="C8" s="23">
        <v>2</v>
      </c>
      <c r="D8" s="1">
        <v>19</v>
      </c>
      <c r="E8" s="1" t="s">
        <v>38</v>
      </c>
      <c r="F8" s="5" t="s">
        <v>39</v>
      </c>
      <c r="G8" s="1"/>
      <c r="H8" s="7">
        <f t="shared" si="3"/>
        <v>5600</v>
      </c>
      <c r="I8" s="7">
        <f t="shared" si="2"/>
        <v>2800</v>
      </c>
      <c r="J8" s="1" t="s">
        <v>42</v>
      </c>
      <c r="K8" s="21" t="s">
        <v>62</v>
      </c>
    </row>
    <row r="9" spans="1:11" x14ac:dyDescent="0.25">
      <c r="A9" s="24">
        <v>44885</v>
      </c>
      <c r="B9" s="21" t="s">
        <v>184</v>
      </c>
      <c r="C9" s="23">
        <v>2</v>
      </c>
      <c r="D9" s="1">
        <v>16</v>
      </c>
      <c r="E9" s="1" t="s">
        <v>38</v>
      </c>
      <c r="F9" s="5" t="s">
        <v>39</v>
      </c>
      <c r="G9" s="1"/>
      <c r="H9" s="7">
        <f t="shared" si="3"/>
        <v>5600</v>
      </c>
      <c r="I9" s="7">
        <f t="shared" si="2"/>
        <v>2800</v>
      </c>
      <c r="J9" s="1" t="s">
        <v>42</v>
      </c>
      <c r="K9" s="21" t="s">
        <v>178</v>
      </c>
    </row>
    <row r="10" spans="1:11" x14ac:dyDescent="0.25">
      <c r="A10" s="24">
        <v>44894</v>
      </c>
      <c r="B10" s="21" t="s">
        <v>185</v>
      </c>
      <c r="C10" s="23">
        <v>2</v>
      </c>
      <c r="D10" s="1">
        <v>16</v>
      </c>
      <c r="E10" s="1" t="s">
        <v>28</v>
      </c>
      <c r="F10" s="4" t="s">
        <v>39</v>
      </c>
      <c r="G10" s="1"/>
      <c r="H10" s="7">
        <v>0</v>
      </c>
      <c r="I10" s="7">
        <f t="shared" si="2"/>
        <v>-2800</v>
      </c>
      <c r="J10" s="1" t="s">
        <v>70</v>
      </c>
      <c r="K10" s="21" t="s">
        <v>178</v>
      </c>
    </row>
    <row r="11" spans="1:11" x14ac:dyDescent="0.25">
      <c r="A11" s="24"/>
      <c r="B11" s="21"/>
      <c r="C11" s="23"/>
      <c r="D11" s="1"/>
      <c r="E11" s="1"/>
      <c r="F11" s="29"/>
      <c r="G11" s="29"/>
      <c r="H11" s="7"/>
      <c r="I11" s="7"/>
      <c r="J11" s="1"/>
      <c r="K11" s="21"/>
    </row>
    <row r="12" spans="1:11" x14ac:dyDescent="0.25">
      <c r="A12" s="24"/>
      <c r="B12" s="21"/>
      <c r="C12" s="23"/>
      <c r="D12" s="1"/>
      <c r="E12" s="1"/>
      <c r="F12" s="29"/>
      <c r="G12" s="29"/>
      <c r="H12" s="7"/>
      <c r="I12" s="7"/>
      <c r="J12" s="1"/>
      <c r="K12" s="21"/>
    </row>
    <row r="13" spans="1:11" x14ac:dyDescent="0.25">
      <c r="A13" s="24"/>
      <c r="B13" s="21"/>
      <c r="C13" s="23"/>
      <c r="D13" s="1"/>
      <c r="E13" s="1"/>
      <c r="F13" s="29"/>
      <c r="G13" s="29"/>
      <c r="H13" s="7"/>
      <c r="I13" s="7"/>
      <c r="J13" s="1"/>
      <c r="K13" s="21"/>
    </row>
    <row r="14" spans="1:11" x14ac:dyDescent="0.25">
      <c r="A14" s="24"/>
      <c r="B14" s="21"/>
      <c r="C14" s="23"/>
      <c r="D14" s="1"/>
      <c r="E14" s="1"/>
      <c r="F14" s="29"/>
      <c r="G14" s="29"/>
      <c r="H14" s="7"/>
      <c r="I14" s="7"/>
      <c r="J14" s="1"/>
      <c r="K14" s="21"/>
    </row>
    <row r="15" spans="1:11" x14ac:dyDescent="0.25">
      <c r="A15" s="1"/>
      <c r="B15" s="1"/>
      <c r="C15" s="1"/>
      <c r="D15" s="1"/>
      <c r="E15" s="1"/>
      <c r="F15" s="46"/>
      <c r="G15" s="54"/>
      <c r="H15" s="54"/>
      <c r="I15" s="1"/>
      <c r="J15" s="1"/>
      <c r="K15" s="1"/>
    </row>
    <row r="16" spans="1:11" x14ac:dyDescent="0.25">
      <c r="A16" s="1"/>
      <c r="B16" s="1" t="s">
        <v>10</v>
      </c>
      <c r="C16" s="1"/>
      <c r="D16" s="1">
        <f>COUNT(D2:D10)</f>
        <v>9</v>
      </c>
      <c r="E16" s="1"/>
      <c r="F16" s="46"/>
      <c r="G16" s="54"/>
      <c r="H16" s="54"/>
      <c r="I16" s="1"/>
      <c r="J16" s="1"/>
      <c r="K16" s="1"/>
    </row>
    <row r="17" spans="1:11" x14ac:dyDescent="0.25">
      <c r="A17" s="1"/>
      <c r="B17" s="1" t="s">
        <v>11</v>
      </c>
      <c r="C17" s="1"/>
      <c r="D17" s="4">
        <v>2</v>
      </c>
      <c r="E17" s="1"/>
      <c r="F17" s="47"/>
      <c r="G17" s="34"/>
      <c r="H17" s="34"/>
      <c r="I17" s="1"/>
      <c r="J17" s="1"/>
      <c r="K17" s="1"/>
    </row>
    <row r="18" spans="1:11" x14ac:dyDescent="0.25">
      <c r="A18" s="1"/>
      <c r="B18" s="1" t="s">
        <v>12</v>
      </c>
      <c r="C18" s="1"/>
      <c r="D18" s="5">
        <f>D16-D17</f>
        <v>7</v>
      </c>
      <c r="E18" s="1"/>
      <c r="F18" s="47"/>
      <c r="G18" s="34"/>
      <c r="H18" s="34"/>
      <c r="I18" s="1"/>
      <c r="J18" s="1"/>
      <c r="K18" s="1"/>
    </row>
    <row r="19" spans="1:11" x14ac:dyDescent="0.25">
      <c r="A19" s="1"/>
      <c r="B19" s="1" t="s">
        <v>13</v>
      </c>
      <c r="C19" s="1"/>
      <c r="D19" s="1">
        <f>D18/D16*100</f>
        <v>77.777777777777786</v>
      </c>
      <c r="E19" s="1"/>
      <c r="F19" s="47"/>
      <c r="G19" s="34"/>
      <c r="H19" s="34"/>
      <c r="I19" s="1"/>
      <c r="J19" s="1"/>
      <c r="K19" s="1"/>
    </row>
    <row r="20" spans="1:11" x14ac:dyDescent="0.25">
      <c r="A20" s="1"/>
      <c r="B20" s="1" t="s">
        <v>14</v>
      </c>
      <c r="C20" s="1"/>
      <c r="D20" s="1">
        <f>1/D21*100</f>
        <v>50.420168067226889</v>
      </c>
      <c r="E20" s="1"/>
      <c r="F20" s="47"/>
      <c r="G20" s="34"/>
      <c r="H20" s="34"/>
      <c r="I20" s="1"/>
      <c r="J20" s="1"/>
      <c r="K20" s="1"/>
    </row>
    <row r="21" spans="1:11" x14ac:dyDescent="0.25">
      <c r="A21" s="1"/>
      <c r="B21" s="1" t="s">
        <v>15</v>
      </c>
      <c r="C21" s="1"/>
      <c r="D21" s="1">
        <f>SUM(C2:C10)/D16</f>
        <v>1.9833333333333334</v>
      </c>
      <c r="E21" s="1"/>
      <c r="F21" s="47"/>
      <c r="G21" s="34"/>
      <c r="H21" s="34"/>
      <c r="I21" s="1"/>
      <c r="J21" s="1"/>
      <c r="K21" s="1"/>
    </row>
    <row r="22" spans="1:11" x14ac:dyDescent="0.25">
      <c r="A22" s="1"/>
      <c r="B22" s="1" t="s">
        <v>16</v>
      </c>
      <c r="C22" s="1"/>
      <c r="D22" s="5">
        <f>D19-D20</f>
        <v>27.357609710550896</v>
      </c>
      <c r="E22" s="1"/>
      <c r="F22" s="47"/>
      <c r="G22" s="34"/>
      <c r="H22" s="34"/>
      <c r="I22" s="1"/>
      <c r="J22" s="1"/>
      <c r="K22" s="1"/>
    </row>
    <row r="23" spans="1:11" x14ac:dyDescent="0.25">
      <c r="A23" s="1"/>
      <c r="B23" s="1" t="s">
        <v>17</v>
      </c>
      <c r="C23" s="1"/>
      <c r="D23" s="5">
        <f>D31/1</f>
        <v>22.512</v>
      </c>
      <c r="E23" s="1"/>
      <c r="F23" s="47"/>
      <c r="G23" s="34"/>
      <c r="H23" s="34"/>
      <c r="I23" s="1"/>
      <c r="J23" s="1"/>
      <c r="K23" s="1"/>
    </row>
    <row r="24" spans="1:11" x14ac:dyDescent="0.25">
      <c r="A24" s="1"/>
      <c r="B24" s="1"/>
      <c r="C24" s="1"/>
      <c r="D24" s="5"/>
      <c r="E24" s="1"/>
      <c r="F24" s="47"/>
      <c r="G24" s="34"/>
      <c r="H24" s="34"/>
      <c r="I24" s="1"/>
      <c r="J24" s="1"/>
      <c r="K24" s="1"/>
    </row>
    <row r="25" spans="1:11" ht="18.75" x14ac:dyDescent="0.3">
      <c r="A25" s="1"/>
      <c r="B25" s="1" t="s">
        <v>102</v>
      </c>
      <c r="C25" s="1"/>
      <c r="D25" s="6">
        <v>100000</v>
      </c>
      <c r="E25" s="1"/>
      <c r="F25" s="47"/>
      <c r="G25" s="34"/>
      <c r="H25" s="34"/>
      <c r="I25" s="1"/>
      <c r="J25" s="1"/>
      <c r="K25" s="1"/>
    </row>
    <row r="26" spans="1:11" x14ac:dyDescent="0.25">
      <c r="A26" s="1"/>
      <c r="B26" s="1" t="s">
        <v>18</v>
      </c>
      <c r="C26" s="1"/>
      <c r="D26" s="7">
        <f>D25/100</f>
        <v>1000</v>
      </c>
      <c r="E26" s="1"/>
      <c r="F26" s="47"/>
      <c r="G26" s="34"/>
      <c r="H26" s="34"/>
      <c r="I26" s="1"/>
      <c r="J26" s="1"/>
      <c r="K26" s="1"/>
    </row>
    <row r="27" spans="1:11" x14ac:dyDescent="0.25">
      <c r="A27" s="1"/>
      <c r="B27" s="1" t="s">
        <v>189</v>
      </c>
      <c r="C27" s="1"/>
      <c r="D27" s="57">
        <f>D$26*2.8</f>
        <v>2800</v>
      </c>
      <c r="E27" s="1"/>
      <c r="F27" s="47"/>
      <c r="G27" s="34"/>
      <c r="H27" s="34"/>
      <c r="I27" s="1"/>
      <c r="J27" s="1"/>
      <c r="K27" s="1"/>
    </row>
    <row r="28" spans="1:11" x14ac:dyDescent="0.25">
      <c r="A28" s="1"/>
      <c r="B28" s="1" t="s">
        <v>188</v>
      </c>
      <c r="C28" s="1"/>
      <c r="D28" s="55">
        <f>D$26*3.5</f>
        <v>3500</v>
      </c>
      <c r="E28" s="1"/>
      <c r="F28" s="47"/>
      <c r="G28" s="34"/>
      <c r="H28" s="34"/>
      <c r="I28" s="1"/>
      <c r="J28" s="1"/>
      <c r="K28" s="1"/>
    </row>
    <row r="29" spans="1:11" x14ac:dyDescent="0.25">
      <c r="A29" s="1"/>
      <c r="B29" s="1" t="s">
        <v>103</v>
      </c>
      <c r="C29" s="1"/>
      <c r="D29" s="56">
        <f>D26*7</f>
        <v>7000</v>
      </c>
      <c r="E29" s="1"/>
      <c r="F29" s="47"/>
      <c r="G29" s="34"/>
      <c r="H29" s="34"/>
      <c r="I29" s="1"/>
      <c r="J29" s="1"/>
      <c r="K29" s="1"/>
    </row>
    <row r="30" spans="1:11" x14ac:dyDescent="0.25">
      <c r="A30" s="1"/>
      <c r="B30" s="1" t="s">
        <v>19</v>
      </c>
      <c r="C30" s="1"/>
      <c r="D30" s="7">
        <f>SUM(I2:I10)</f>
        <v>22512</v>
      </c>
      <c r="E30" s="1"/>
      <c r="F30" s="47"/>
      <c r="G30" s="34"/>
      <c r="H30" s="34"/>
      <c r="I30" s="1"/>
      <c r="J30" s="1"/>
      <c r="K30" s="1"/>
    </row>
    <row r="31" spans="1:11" x14ac:dyDescent="0.25">
      <c r="A31" s="1"/>
      <c r="B31" s="9" t="s">
        <v>20</v>
      </c>
      <c r="C31" s="1"/>
      <c r="D31" s="1">
        <f>D30/D25*100</f>
        <v>22.512</v>
      </c>
      <c r="E31" s="1">
        <f>D31/100</f>
        <v>0.22512000000000001</v>
      </c>
      <c r="F31" s="47"/>
      <c r="G31" s="34"/>
      <c r="H31" s="34"/>
      <c r="I31" s="1"/>
      <c r="J31" s="1"/>
      <c r="K31" s="1"/>
    </row>
    <row r="32" spans="1:11" x14ac:dyDescent="0.25">
      <c r="A32" s="1"/>
      <c r="B32" s="1"/>
      <c r="C32" s="1"/>
      <c r="D32" s="7"/>
      <c r="E32" s="1"/>
      <c r="F32" s="47"/>
      <c r="G32" s="34"/>
      <c r="H32" s="34"/>
      <c r="I32" s="1"/>
      <c r="J32" s="1"/>
      <c r="K32" s="1"/>
    </row>
  </sheetData>
  <conditionalFormatting sqref="F17:G32">
    <cfRule type="cellIs" dxfId="11" priority="5" operator="greaterThan">
      <formula>0</formula>
    </cfRule>
    <cfRule type="cellIs" dxfId="10" priority="6" operator="lessThan">
      <formula>-240.63</formula>
    </cfRule>
    <cfRule type="cellIs" dxfId="9" priority="7" operator="greaterThan">
      <formula>0</formula>
    </cfRule>
  </conditionalFormatting>
  <conditionalFormatting sqref="I2:I14">
    <cfRule type="cellIs" dxfId="8" priority="8" operator="lessThan">
      <formula>0</formula>
    </cfRule>
    <cfRule type="cellIs" dxfId="7" priority="9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B1"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23.4257812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44912</v>
      </c>
      <c r="B2" s="21" t="s">
        <v>186</v>
      </c>
      <c r="C2" s="23">
        <v>2</v>
      </c>
      <c r="D2" s="11">
        <v>16</v>
      </c>
      <c r="E2" s="1" t="s">
        <v>38</v>
      </c>
      <c r="F2" s="13" t="s">
        <v>39</v>
      </c>
      <c r="G2" s="13"/>
      <c r="H2" s="42">
        <f>C2*D$24</f>
        <v>5600</v>
      </c>
      <c r="I2" s="7">
        <f>H2-D$24</f>
        <v>2800</v>
      </c>
      <c r="J2" s="1" t="s">
        <v>24</v>
      </c>
      <c r="K2" s="21" t="s">
        <v>178</v>
      </c>
    </row>
    <row r="3" spans="1:11" x14ac:dyDescent="0.25">
      <c r="A3" s="24">
        <v>44918</v>
      </c>
      <c r="B3" s="21" t="s">
        <v>187</v>
      </c>
      <c r="C3" s="23">
        <v>2</v>
      </c>
      <c r="D3" s="25">
        <v>16</v>
      </c>
      <c r="E3" s="1" t="s">
        <v>38</v>
      </c>
      <c r="F3" s="5" t="s">
        <v>39</v>
      </c>
      <c r="G3" s="1"/>
      <c r="H3" s="42">
        <f>C3*D$24</f>
        <v>5600</v>
      </c>
      <c r="I3" s="7">
        <f>H3-D$24</f>
        <v>2800</v>
      </c>
      <c r="J3" s="1" t="s">
        <v>42</v>
      </c>
      <c r="K3" s="21" t="s">
        <v>178</v>
      </c>
    </row>
    <row r="4" spans="1:11" x14ac:dyDescent="0.25">
      <c r="A4" s="24">
        <v>44906</v>
      </c>
      <c r="B4" s="21" t="s">
        <v>190</v>
      </c>
      <c r="C4" s="23">
        <v>2.2999999999999998</v>
      </c>
      <c r="D4" s="11">
        <v>10</v>
      </c>
      <c r="E4" s="1" t="s">
        <v>34</v>
      </c>
      <c r="F4" s="13" t="s">
        <v>35</v>
      </c>
      <c r="G4" s="13"/>
      <c r="H4" s="7">
        <f>D$26*C4</f>
        <v>16099.999999999998</v>
      </c>
      <c r="I4" s="7">
        <f>H4-D$26</f>
        <v>9099.9999999999982</v>
      </c>
      <c r="J4" s="25" t="s">
        <v>27</v>
      </c>
      <c r="K4" s="21" t="s">
        <v>191</v>
      </c>
    </row>
    <row r="5" spans="1:11" x14ac:dyDescent="0.25">
      <c r="A5" s="24">
        <v>44906</v>
      </c>
      <c r="B5" s="21" t="s">
        <v>192</v>
      </c>
      <c r="C5" s="23">
        <v>1.93</v>
      </c>
      <c r="D5" s="11">
        <v>14</v>
      </c>
      <c r="E5" s="1" t="s">
        <v>34</v>
      </c>
      <c r="F5" s="13" t="s">
        <v>29</v>
      </c>
      <c r="G5" s="13"/>
      <c r="H5" s="7">
        <f t="shared" ref="H5:H10" si="0">D$26*C5</f>
        <v>13510</v>
      </c>
      <c r="I5" s="7">
        <f t="shared" ref="I5:I10" si="1">H5-D$26</f>
        <v>6510</v>
      </c>
      <c r="J5" s="25" t="s">
        <v>60</v>
      </c>
      <c r="K5" s="21" t="s">
        <v>175</v>
      </c>
    </row>
    <row r="6" spans="1:11" x14ac:dyDescent="0.25">
      <c r="A6" s="24">
        <v>44921</v>
      </c>
      <c r="B6" s="21" t="s">
        <v>193</v>
      </c>
      <c r="C6" s="23">
        <v>1.95</v>
      </c>
      <c r="D6" s="11">
        <v>13</v>
      </c>
      <c r="E6" s="1" t="s">
        <v>34</v>
      </c>
      <c r="F6" s="13" t="s">
        <v>29</v>
      </c>
      <c r="G6" s="13"/>
      <c r="H6" s="7">
        <f t="shared" si="0"/>
        <v>13650</v>
      </c>
      <c r="I6" s="7">
        <f t="shared" si="1"/>
        <v>6650</v>
      </c>
      <c r="J6" s="1" t="s">
        <v>60</v>
      </c>
      <c r="K6" s="21" t="s">
        <v>194</v>
      </c>
    </row>
    <row r="7" spans="1:11" x14ac:dyDescent="0.25">
      <c r="A7" s="24">
        <v>44921</v>
      </c>
      <c r="B7" s="21" t="s">
        <v>195</v>
      </c>
      <c r="C7" s="23">
        <v>1.85</v>
      </c>
      <c r="D7" s="11">
        <v>10</v>
      </c>
      <c r="E7" s="1" t="s">
        <v>6</v>
      </c>
      <c r="F7" s="13" t="s">
        <v>29</v>
      </c>
      <c r="G7" s="13"/>
      <c r="H7" s="7">
        <f>D25*C7</f>
        <v>6475</v>
      </c>
      <c r="I7" s="7">
        <f>H7-D25</f>
        <v>2975</v>
      </c>
      <c r="J7" s="1" t="s">
        <v>196</v>
      </c>
      <c r="K7" s="21" t="s">
        <v>25</v>
      </c>
    </row>
    <row r="8" spans="1:11" x14ac:dyDescent="0.25">
      <c r="A8" s="24">
        <v>44906</v>
      </c>
      <c r="B8" s="21" t="s">
        <v>190</v>
      </c>
      <c r="C8" s="23">
        <v>2.2999999999999998</v>
      </c>
      <c r="D8" s="11">
        <v>10</v>
      </c>
      <c r="E8" s="1" t="s">
        <v>34</v>
      </c>
      <c r="F8" s="13" t="s">
        <v>35</v>
      </c>
      <c r="G8" s="13"/>
      <c r="H8" s="7">
        <f t="shared" si="0"/>
        <v>16099.999999999998</v>
      </c>
      <c r="I8" s="7">
        <f t="shared" si="1"/>
        <v>9099.9999999999982</v>
      </c>
      <c r="J8" s="25" t="s">
        <v>27</v>
      </c>
      <c r="K8" s="21" t="s">
        <v>191</v>
      </c>
    </row>
    <row r="9" spans="1:11" x14ac:dyDescent="0.25">
      <c r="A9" s="24">
        <v>44906</v>
      </c>
      <c r="B9" s="21" t="s">
        <v>192</v>
      </c>
      <c r="C9" s="23">
        <v>1.93</v>
      </c>
      <c r="D9" s="11">
        <v>14</v>
      </c>
      <c r="E9" s="1" t="s">
        <v>34</v>
      </c>
      <c r="F9" s="13" t="s">
        <v>29</v>
      </c>
      <c r="G9" s="13"/>
      <c r="H9" s="7">
        <f t="shared" si="0"/>
        <v>13510</v>
      </c>
      <c r="I9" s="7">
        <f t="shared" si="1"/>
        <v>6510</v>
      </c>
      <c r="J9" s="25" t="s">
        <v>60</v>
      </c>
      <c r="K9" s="21" t="s">
        <v>175</v>
      </c>
    </row>
    <row r="10" spans="1:11" x14ac:dyDescent="0.25">
      <c r="A10" s="24">
        <v>44921</v>
      </c>
      <c r="B10" s="21" t="s">
        <v>193</v>
      </c>
      <c r="C10" s="23">
        <v>1.95</v>
      </c>
      <c r="D10" s="11">
        <v>13</v>
      </c>
      <c r="E10" s="1" t="s">
        <v>34</v>
      </c>
      <c r="F10" s="13" t="s">
        <v>29</v>
      </c>
      <c r="G10" s="13"/>
      <c r="H10" s="7">
        <f t="shared" si="0"/>
        <v>13650</v>
      </c>
      <c r="I10" s="7">
        <f t="shared" si="1"/>
        <v>6650</v>
      </c>
      <c r="J10" s="1" t="s">
        <v>60</v>
      </c>
      <c r="K10" s="21" t="s">
        <v>194</v>
      </c>
    </row>
    <row r="11" spans="1:11" x14ac:dyDescent="0.25">
      <c r="A11" s="24">
        <v>44921</v>
      </c>
      <c r="B11" s="21" t="s">
        <v>195</v>
      </c>
      <c r="C11" s="23">
        <v>1.85</v>
      </c>
      <c r="D11" s="11">
        <v>10</v>
      </c>
      <c r="E11" s="1" t="s">
        <v>6</v>
      </c>
      <c r="F11" s="13" t="s">
        <v>29</v>
      </c>
      <c r="G11" s="13"/>
      <c r="H11" s="7">
        <f>D25*C11</f>
        <v>6475</v>
      </c>
      <c r="I11" s="7">
        <f>H11-D25</f>
        <v>2975</v>
      </c>
      <c r="J11" s="1" t="s">
        <v>196</v>
      </c>
      <c r="K11" s="21" t="s">
        <v>25</v>
      </c>
    </row>
    <row r="12" spans="1:11" x14ac:dyDescent="0.25">
      <c r="A12" s="1"/>
      <c r="B12" s="1"/>
      <c r="C12" s="1"/>
      <c r="D12" s="1"/>
      <c r="E12" s="1"/>
      <c r="F12" s="25"/>
      <c r="G12" s="1"/>
      <c r="H12" s="1"/>
      <c r="I12" s="1"/>
      <c r="J12" s="1"/>
      <c r="K12" s="1"/>
    </row>
    <row r="13" spans="1:11" x14ac:dyDescent="0.25">
      <c r="A13" s="1"/>
      <c r="B13" s="1" t="s">
        <v>10</v>
      </c>
      <c r="C13" s="1"/>
      <c r="D13" s="1">
        <f>COUNT(D2:D11)</f>
        <v>10</v>
      </c>
      <c r="E13" s="54"/>
      <c r="F13" s="46"/>
      <c r="G13" s="54"/>
      <c r="H13" s="54"/>
      <c r="I13" s="54"/>
      <c r="J13" s="1"/>
      <c r="K13" s="1"/>
    </row>
    <row r="14" spans="1:11" x14ac:dyDescent="0.25">
      <c r="A14" s="1"/>
      <c r="B14" s="1" t="s">
        <v>11</v>
      </c>
      <c r="C14" s="1"/>
      <c r="D14" s="4">
        <v>0</v>
      </c>
      <c r="E14" s="54"/>
      <c r="F14" s="47"/>
      <c r="G14" s="34"/>
      <c r="H14" s="34"/>
      <c r="I14" s="54"/>
      <c r="J14" s="1"/>
      <c r="K14" s="1"/>
    </row>
    <row r="15" spans="1:11" x14ac:dyDescent="0.25">
      <c r="A15" s="1"/>
      <c r="B15" s="1" t="s">
        <v>12</v>
      </c>
      <c r="C15" s="1"/>
      <c r="D15" s="5">
        <f>D13-D14</f>
        <v>10</v>
      </c>
      <c r="E15" s="54"/>
      <c r="F15" s="47"/>
      <c r="G15" s="34"/>
      <c r="H15" s="34"/>
      <c r="I15" s="54"/>
      <c r="J15" s="1"/>
      <c r="K15" s="1"/>
    </row>
    <row r="16" spans="1:11" x14ac:dyDescent="0.25">
      <c r="A16" s="1"/>
      <c r="B16" s="1" t="s">
        <v>13</v>
      </c>
      <c r="C16" s="1"/>
      <c r="D16" s="1">
        <f>D15/D13*100</f>
        <v>100</v>
      </c>
      <c r="E16" s="54"/>
      <c r="F16" s="47"/>
      <c r="G16" s="34"/>
      <c r="H16" s="34"/>
      <c r="I16" s="54"/>
      <c r="J16" s="1"/>
      <c r="K16" s="1"/>
    </row>
    <row r="17" spans="1:11" x14ac:dyDescent="0.25">
      <c r="A17" s="1"/>
      <c r="B17" s="1" t="s">
        <v>14</v>
      </c>
      <c r="C17" s="1"/>
      <c r="D17" s="1">
        <f>1/D18*100</f>
        <v>49.850448654037891</v>
      </c>
      <c r="E17" s="54"/>
      <c r="F17" s="47"/>
      <c r="G17" s="34"/>
      <c r="H17" s="34"/>
      <c r="I17" s="54"/>
      <c r="J17" s="1"/>
      <c r="K17" s="1"/>
    </row>
    <row r="18" spans="1:11" x14ac:dyDescent="0.25">
      <c r="A18" s="1"/>
      <c r="B18" s="1" t="s">
        <v>15</v>
      </c>
      <c r="C18" s="1"/>
      <c r="D18" s="1">
        <f>SUM(C2:C11)/COUNT(D2:D11)</f>
        <v>2.0059999999999998</v>
      </c>
      <c r="E18" s="54"/>
      <c r="F18" s="47"/>
      <c r="G18" s="34"/>
      <c r="H18" s="34"/>
      <c r="I18" s="54"/>
      <c r="J18" s="1"/>
      <c r="K18" s="1"/>
    </row>
    <row r="19" spans="1:11" x14ac:dyDescent="0.25">
      <c r="A19" s="1"/>
      <c r="B19" s="1" t="s">
        <v>16</v>
      </c>
      <c r="C19" s="1"/>
      <c r="D19" s="5">
        <f>D16-D17</f>
        <v>50.149551345962109</v>
      </c>
      <c r="E19" s="54"/>
      <c r="F19" s="47"/>
      <c r="G19" s="34"/>
      <c r="H19" s="34"/>
      <c r="I19" s="54"/>
      <c r="J19" s="1"/>
      <c r="K19" s="1"/>
    </row>
    <row r="20" spans="1:11" x14ac:dyDescent="0.25">
      <c r="A20" s="1"/>
      <c r="B20" s="1" t="s">
        <v>17</v>
      </c>
      <c r="C20" s="1"/>
      <c r="D20" s="5">
        <f>D28/1</f>
        <v>56.07</v>
      </c>
      <c r="E20" s="54"/>
      <c r="F20" s="47"/>
      <c r="G20" s="34"/>
      <c r="H20" s="34"/>
      <c r="I20" s="54"/>
      <c r="J20" s="1"/>
      <c r="K20" s="1"/>
    </row>
    <row r="21" spans="1:11" x14ac:dyDescent="0.25">
      <c r="A21" s="1"/>
      <c r="B21" s="1"/>
      <c r="C21" s="1"/>
      <c r="D21" s="5"/>
      <c r="E21" s="54"/>
      <c r="F21" s="47"/>
      <c r="G21" s="34"/>
      <c r="H21" s="34"/>
      <c r="I21" s="54"/>
      <c r="J21" s="1"/>
      <c r="K21" s="1"/>
    </row>
    <row r="22" spans="1:11" ht="18.75" x14ac:dyDescent="0.3">
      <c r="A22" s="1"/>
      <c r="B22" s="1" t="s">
        <v>102</v>
      </c>
      <c r="C22" s="1"/>
      <c r="D22" s="6">
        <v>100000</v>
      </c>
      <c r="E22" s="54"/>
      <c r="F22" s="47"/>
      <c r="G22" s="34"/>
      <c r="H22" s="34"/>
      <c r="I22" s="54"/>
      <c r="J22" s="1"/>
      <c r="K22" s="1"/>
    </row>
    <row r="23" spans="1:11" x14ac:dyDescent="0.25">
      <c r="A23" s="1"/>
      <c r="B23" s="1" t="s">
        <v>18</v>
      </c>
      <c r="C23" s="1"/>
      <c r="D23" s="7">
        <f>D22/100</f>
        <v>1000</v>
      </c>
      <c r="E23" s="54"/>
      <c r="F23" s="47"/>
      <c r="G23" s="34"/>
      <c r="H23" s="34"/>
      <c r="I23" s="54"/>
      <c r="J23" s="1"/>
      <c r="K23" s="1"/>
    </row>
    <row r="24" spans="1:11" x14ac:dyDescent="0.25">
      <c r="A24" s="1"/>
      <c r="B24" s="1" t="s">
        <v>189</v>
      </c>
      <c r="C24" s="1"/>
      <c r="D24" s="57">
        <f>D23*2.8</f>
        <v>2800</v>
      </c>
      <c r="E24" s="54"/>
      <c r="F24" s="47"/>
      <c r="G24" s="34"/>
      <c r="H24" s="34"/>
      <c r="I24" s="54"/>
      <c r="J24" s="1"/>
      <c r="K24" s="1"/>
    </row>
    <row r="25" spans="1:11" x14ac:dyDescent="0.25">
      <c r="A25" s="1"/>
      <c r="B25" s="1" t="s">
        <v>188</v>
      </c>
      <c r="C25" s="1"/>
      <c r="D25" s="55">
        <f>D$23*3.5</f>
        <v>3500</v>
      </c>
      <c r="E25" s="54"/>
      <c r="F25" s="47"/>
      <c r="G25" s="34"/>
      <c r="H25" s="34"/>
      <c r="I25" s="54"/>
      <c r="J25" s="1"/>
      <c r="K25" s="1"/>
    </row>
    <row r="26" spans="1:11" x14ac:dyDescent="0.25">
      <c r="A26" s="1"/>
      <c r="B26" s="1" t="s">
        <v>103</v>
      </c>
      <c r="C26" s="1"/>
      <c r="D26" s="56">
        <f>D23*7</f>
        <v>7000</v>
      </c>
      <c r="E26" s="54"/>
      <c r="F26" s="47"/>
      <c r="G26" s="34"/>
      <c r="H26" s="34"/>
      <c r="I26" s="54"/>
      <c r="J26" s="1"/>
      <c r="K26" s="1"/>
    </row>
    <row r="27" spans="1:11" x14ac:dyDescent="0.25">
      <c r="A27" s="1"/>
      <c r="B27" s="1" t="s">
        <v>19</v>
      </c>
      <c r="C27" s="1"/>
      <c r="D27" s="7">
        <f>SUM(I2:I11)</f>
        <v>56070</v>
      </c>
      <c r="E27" s="54"/>
      <c r="F27" s="47"/>
      <c r="G27" s="34"/>
      <c r="H27" s="34"/>
      <c r="I27" s="54"/>
      <c r="J27" s="1"/>
      <c r="K27" s="1"/>
    </row>
    <row r="28" spans="1:11" x14ac:dyDescent="0.25">
      <c r="A28" s="1"/>
      <c r="B28" s="9" t="s">
        <v>20</v>
      </c>
      <c r="C28" s="1"/>
      <c r="D28" s="1">
        <f>D27/D22*100</f>
        <v>56.07</v>
      </c>
      <c r="E28" s="54">
        <f>D28/100</f>
        <v>0.56069999999999998</v>
      </c>
      <c r="F28" s="47"/>
      <c r="G28" s="34"/>
      <c r="H28" s="34"/>
      <c r="I28" s="54"/>
      <c r="J28" s="1"/>
      <c r="K28" s="1"/>
    </row>
    <row r="29" spans="1:11" x14ac:dyDescent="0.25">
      <c r="A29" s="1"/>
      <c r="B29" s="1"/>
      <c r="C29" s="1"/>
      <c r="D29" s="7"/>
      <c r="E29" s="54"/>
      <c r="F29" s="47"/>
      <c r="G29" s="34"/>
      <c r="H29" s="34"/>
      <c r="I29" s="54"/>
      <c r="J29" s="1"/>
      <c r="K29" s="1"/>
    </row>
  </sheetData>
  <conditionalFormatting sqref="F14:G29">
    <cfRule type="cellIs" dxfId="6" priority="7" operator="greaterThan">
      <formula>0</formula>
    </cfRule>
    <cfRule type="cellIs" dxfId="5" priority="8" operator="lessThan">
      <formula>-240.63</formula>
    </cfRule>
    <cfRule type="cellIs" dxfId="4" priority="9" operator="greaterThan">
      <formula>0</formula>
    </cfRule>
  </conditionalFormatting>
  <conditionalFormatting sqref="I2:I3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4:I11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D17" sqref="D17"/>
    </sheetView>
  </sheetViews>
  <sheetFormatPr defaultRowHeight="15" x14ac:dyDescent="0.25"/>
  <cols>
    <col min="1" max="1" width="10.7109375" style="1" bestFit="1" customWidth="1"/>
    <col min="2" max="2" width="30.85546875" style="1" bestFit="1" customWidth="1"/>
    <col min="3" max="3" width="9.140625" style="1"/>
    <col min="4" max="4" width="18" style="1" bestFit="1" customWidth="1"/>
    <col min="5" max="5" width="26.5703125" style="1" bestFit="1" customWidth="1"/>
    <col min="6" max="6" width="16.85546875" style="1" bestFit="1" customWidth="1"/>
    <col min="7" max="7" width="16.85546875" style="1" customWidth="1"/>
    <col min="8" max="9" width="12.7109375" style="1" bestFit="1" customWidth="1"/>
    <col min="10" max="10" width="14.28515625" style="1" bestFit="1" customWidth="1"/>
    <col min="11" max="11" width="24.42578125" style="1" bestFit="1" customWidth="1"/>
    <col min="12" max="13" width="9.140625" style="1"/>
  </cols>
  <sheetData>
    <row r="1" spans="1:12" ht="1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2" t="s">
        <v>8</v>
      </c>
      <c r="J1" s="2" t="s">
        <v>21</v>
      </c>
      <c r="K1" s="2" t="s">
        <v>9</v>
      </c>
    </row>
    <row r="2" spans="1:12" x14ac:dyDescent="0.25">
      <c r="A2" s="3"/>
      <c r="B2" s="21"/>
      <c r="C2" s="22"/>
      <c r="D2" s="11"/>
      <c r="F2" s="14"/>
      <c r="G2" s="14"/>
      <c r="H2" s="7"/>
      <c r="I2" s="7"/>
      <c r="J2" s="4"/>
      <c r="K2" s="21"/>
    </row>
    <row r="3" spans="1:12" x14ac:dyDescent="0.25">
      <c r="A3" s="3"/>
      <c r="B3" s="12"/>
      <c r="D3" s="11"/>
      <c r="F3" s="14"/>
      <c r="G3" s="14"/>
      <c r="H3" s="7"/>
      <c r="I3" s="7"/>
    </row>
    <row r="5" spans="1:12" x14ac:dyDescent="0.25">
      <c r="H5" s="16"/>
    </row>
    <row r="6" spans="1:12" x14ac:dyDescent="0.25">
      <c r="E6" s="59"/>
      <c r="F6" s="59"/>
      <c r="G6" s="59"/>
      <c r="H6" s="60"/>
      <c r="I6" s="59"/>
      <c r="J6" s="59"/>
      <c r="K6" s="59"/>
      <c r="L6" s="31"/>
    </row>
    <row r="7" spans="1:12" ht="21" x14ac:dyDescent="0.35">
      <c r="B7" s="1" t="s">
        <v>10</v>
      </c>
      <c r="D7" s="1">
        <f>COUNT(C2:C2)</f>
        <v>0</v>
      </c>
      <c r="E7" s="31"/>
      <c r="F7" s="31"/>
      <c r="G7" s="31"/>
      <c r="H7" s="44"/>
      <c r="I7" s="31"/>
      <c r="J7" s="31"/>
      <c r="K7" s="33"/>
      <c r="L7" s="43"/>
    </row>
    <row r="8" spans="1:12" x14ac:dyDescent="0.25">
      <c r="B8" s="1" t="s">
        <v>11</v>
      </c>
      <c r="D8" s="4">
        <v>3</v>
      </c>
      <c r="E8" s="31"/>
      <c r="F8" s="34"/>
      <c r="G8" s="34"/>
      <c r="H8" s="40"/>
      <c r="I8" s="31"/>
      <c r="J8" s="34"/>
      <c r="K8" s="34"/>
      <c r="L8" s="31"/>
    </row>
    <row r="9" spans="1:12" x14ac:dyDescent="0.25">
      <c r="B9" s="1" t="s">
        <v>12</v>
      </c>
      <c r="D9" s="5">
        <f>D7-D8</f>
        <v>-3</v>
      </c>
      <c r="E9" s="31"/>
      <c r="F9" s="34"/>
      <c r="G9" s="34"/>
      <c r="H9" s="40"/>
      <c r="I9" s="31"/>
      <c r="J9" s="34"/>
      <c r="K9" s="34"/>
      <c r="L9" s="31"/>
    </row>
    <row r="10" spans="1:12" x14ac:dyDescent="0.25">
      <c r="B10" s="1" t="s">
        <v>13</v>
      </c>
      <c r="D10" s="1" t="e">
        <f>D9/D7*100</f>
        <v>#DIV/0!</v>
      </c>
      <c r="E10" s="31"/>
      <c r="F10" s="34"/>
      <c r="G10" s="34"/>
      <c r="H10" s="40"/>
      <c r="I10" s="31"/>
      <c r="J10" s="34"/>
      <c r="K10" s="34"/>
      <c r="L10" s="31"/>
    </row>
    <row r="11" spans="1:12" x14ac:dyDescent="0.25">
      <c r="B11" s="1" t="s">
        <v>14</v>
      </c>
      <c r="D11" s="1" t="e">
        <f>1/D12*100</f>
        <v>#DIV/0!</v>
      </c>
      <c r="E11" s="31"/>
      <c r="F11" s="34"/>
      <c r="G11" s="34"/>
      <c r="H11" s="40"/>
      <c r="I11" s="31"/>
      <c r="J11" s="34"/>
      <c r="K11" s="34"/>
      <c r="L11" s="31"/>
    </row>
    <row r="12" spans="1:12" x14ac:dyDescent="0.25">
      <c r="B12" s="1" t="s">
        <v>15</v>
      </c>
      <c r="D12" s="1" t="e">
        <f>SUM(C2:C3)/D7</f>
        <v>#DIV/0!</v>
      </c>
      <c r="E12" s="31"/>
      <c r="F12" s="34"/>
      <c r="G12" s="34"/>
      <c r="H12" s="40"/>
      <c r="I12" s="31"/>
      <c r="J12" s="34"/>
      <c r="K12" s="34"/>
      <c r="L12" s="31"/>
    </row>
    <row r="13" spans="1:12" x14ac:dyDescent="0.25">
      <c r="B13" s="1" t="s">
        <v>16</v>
      </c>
      <c r="D13" s="5" t="e">
        <f>D10-D11</f>
        <v>#DIV/0!</v>
      </c>
      <c r="E13" s="31"/>
      <c r="F13" s="34"/>
      <c r="G13" s="34"/>
      <c r="H13" s="40"/>
      <c r="I13" s="31"/>
      <c r="J13" s="34"/>
      <c r="K13" s="34"/>
      <c r="L13" s="31"/>
    </row>
    <row r="14" spans="1:12" x14ac:dyDescent="0.25">
      <c r="B14" s="1" t="s">
        <v>17</v>
      </c>
      <c r="D14" s="5">
        <f>D21/1</f>
        <v>0</v>
      </c>
      <c r="E14" s="31"/>
      <c r="F14" s="34"/>
      <c r="G14" s="34"/>
      <c r="H14" s="40"/>
      <c r="I14" s="31"/>
      <c r="J14" s="34"/>
      <c r="K14" s="34"/>
      <c r="L14" s="31"/>
    </row>
    <row r="15" spans="1:12" ht="18.75" x14ac:dyDescent="0.3">
      <c r="B15" s="15" t="s">
        <v>199</v>
      </c>
      <c r="D15" s="20">
        <v>100000</v>
      </c>
      <c r="E15" s="31"/>
      <c r="F15" s="34"/>
      <c r="G15" s="34"/>
      <c r="H15" s="40"/>
      <c r="I15" s="31"/>
      <c r="J15" s="34"/>
      <c r="K15" s="34"/>
      <c r="L15" s="31"/>
    </row>
    <row r="16" spans="1:12" ht="18.75" x14ac:dyDescent="0.3">
      <c r="B16" s="1" t="s">
        <v>22</v>
      </c>
      <c r="D16" s="6">
        <v>100000</v>
      </c>
      <c r="E16" s="31"/>
      <c r="F16" s="34"/>
      <c r="G16" s="34"/>
      <c r="H16" s="40"/>
      <c r="I16" s="31"/>
      <c r="J16" s="34"/>
      <c r="K16" s="34"/>
      <c r="L16" s="31"/>
    </row>
    <row r="17" spans="2:12" x14ac:dyDescent="0.25">
      <c r="B17" s="1" t="s">
        <v>18</v>
      </c>
      <c r="D17" s="7">
        <f>D16/100</f>
        <v>1000</v>
      </c>
      <c r="E17" s="31"/>
      <c r="F17" s="34"/>
      <c r="G17" s="34"/>
      <c r="H17" s="40"/>
      <c r="I17" s="31"/>
      <c r="J17" s="34"/>
      <c r="K17" s="34"/>
      <c r="L17" s="31"/>
    </row>
    <row r="18" spans="2:12" x14ac:dyDescent="0.25">
      <c r="B18" s="1" t="s">
        <v>31</v>
      </c>
      <c r="D18" s="7">
        <f>D17*4</f>
        <v>4000</v>
      </c>
      <c r="E18" s="31"/>
      <c r="F18" s="34"/>
      <c r="G18" s="34"/>
      <c r="H18" s="40"/>
      <c r="I18" s="31"/>
      <c r="J18" s="34"/>
      <c r="K18" s="34"/>
      <c r="L18" s="31"/>
    </row>
    <row r="19" spans="2:12" x14ac:dyDescent="0.25">
      <c r="B19" s="1" t="s">
        <v>32</v>
      </c>
      <c r="D19" s="8">
        <f>D17*8</f>
        <v>8000</v>
      </c>
      <c r="E19" s="31"/>
      <c r="F19" s="34"/>
      <c r="G19" s="34"/>
      <c r="H19" s="40"/>
      <c r="I19" s="31"/>
      <c r="J19" s="34"/>
      <c r="K19" s="34"/>
      <c r="L19" s="31"/>
    </row>
    <row r="20" spans="2:12" x14ac:dyDescent="0.25">
      <c r="B20" s="1" t="s">
        <v>19</v>
      </c>
      <c r="D20" s="7">
        <f>SUM(I2:I3)</f>
        <v>0</v>
      </c>
      <c r="E20" s="31"/>
      <c r="F20" s="34"/>
      <c r="G20" s="34"/>
      <c r="H20" s="40"/>
      <c r="I20" s="31"/>
      <c r="J20" s="34"/>
      <c r="K20" s="34"/>
      <c r="L20" s="31"/>
    </row>
    <row r="21" spans="2:12" x14ac:dyDescent="0.25">
      <c r="B21" s="9" t="s">
        <v>20</v>
      </c>
      <c r="D21" s="1">
        <f>D20/D16*100</f>
        <v>0</v>
      </c>
      <c r="E21" s="31">
        <f>D21/100</f>
        <v>0</v>
      </c>
      <c r="F21" s="34"/>
      <c r="G21" s="34"/>
      <c r="H21" s="40"/>
      <c r="I21" s="31"/>
      <c r="J21" s="34"/>
      <c r="K21" s="34"/>
      <c r="L21" s="31"/>
    </row>
    <row r="22" spans="2:12" x14ac:dyDescent="0.25">
      <c r="D22" s="7"/>
      <c r="E22" s="31"/>
      <c r="F22" s="34"/>
      <c r="G22" s="34"/>
      <c r="H22" s="40"/>
      <c r="I22" s="31"/>
      <c r="J22" s="34"/>
      <c r="K22" s="34"/>
      <c r="L22" s="31"/>
    </row>
    <row r="23" spans="2:12" x14ac:dyDescent="0.25">
      <c r="D23" s="7"/>
      <c r="E23" s="31"/>
      <c r="F23" s="34"/>
      <c r="G23" s="34"/>
      <c r="H23" s="40"/>
      <c r="I23" s="31"/>
      <c r="J23" s="34"/>
      <c r="K23" s="34"/>
      <c r="L23" s="31"/>
    </row>
    <row r="24" spans="2:12" x14ac:dyDescent="0.25">
      <c r="B24" s="10"/>
      <c r="E24" s="31"/>
      <c r="F24" s="34"/>
      <c r="G24" s="34"/>
      <c r="H24" s="40"/>
      <c r="I24" s="31"/>
      <c r="J24" s="34"/>
      <c r="K24" s="34"/>
      <c r="L24" s="31"/>
    </row>
    <row r="25" spans="2:12" x14ac:dyDescent="0.25">
      <c r="B25" s="10"/>
      <c r="E25" s="31"/>
      <c r="F25" s="34"/>
      <c r="G25" s="34"/>
      <c r="H25" s="40"/>
      <c r="I25" s="31"/>
      <c r="J25" s="34"/>
      <c r="K25" s="34"/>
      <c r="L25" s="31"/>
    </row>
    <row r="26" spans="2:12" x14ac:dyDescent="0.25">
      <c r="B26" s="10"/>
      <c r="E26" s="31"/>
      <c r="F26" s="34"/>
      <c r="G26" s="34"/>
      <c r="H26" s="40"/>
      <c r="I26" s="31"/>
      <c r="J26" s="34"/>
      <c r="K26" s="34"/>
      <c r="L26" s="31"/>
    </row>
    <row r="27" spans="2:12" x14ac:dyDescent="0.25">
      <c r="E27" s="31"/>
      <c r="F27" s="34"/>
      <c r="G27" s="34"/>
      <c r="H27" s="40"/>
      <c r="I27" s="31"/>
      <c r="J27" s="34"/>
      <c r="K27" s="34"/>
      <c r="L27" s="31"/>
    </row>
    <row r="28" spans="2:12" x14ac:dyDescent="0.25">
      <c r="E28" s="31"/>
      <c r="F28" s="34"/>
      <c r="G28" s="34"/>
      <c r="H28" s="40"/>
      <c r="I28" s="31"/>
      <c r="J28" s="34"/>
      <c r="K28" s="34"/>
      <c r="L28" s="31"/>
    </row>
    <row r="29" spans="2:12" x14ac:dyDescent="0.25">
      <c r="E29" s="31"/>
      <c r="F29" s="34"/>
      <c r="G29" s="40"/>
      <c r="H29" s="40"/>
      <c r="I29" s="31"/>
      <c r="J29" s="34"/>
      <c r="K29" s="34"/>
      <c r="L29" s="31"/>
    </row>
    <row r="30" spans="2:12" x14ac:dyDescent="0.25">
      <c r="E30" s="31"/>
      <c r="F30" s="34"/>
      <c r="G30" s="34"/>
      <c r="H30" s="40"/>
      <c r="I30" s="31"/>
      <c r="J30" s="34"/>
      <c r="K30" s="34"/>
      <c r="L30" s="31"/>
    </row>
    <row r="31" spans="2:12" x14ac:dyDescent="0.25">
      <c r="E31" s="31"/>
      <c r="F31" s="34"/>
      <c r="G31" s="34"/>
      <c r="H31" s="40"/>
      <c r="I31" s="31"/>
      <c r="J31" s="34"/>
      <c r="K31" s="34"/>
      <c r="L31" s="31"/>
    </row>
    <row r="32" spans="2:12" x14ac:dyDescent="0.25">
      <c r="E32" s="31"/>
      <c r="F32" s="34"/>
      <c r="G32" s="34"/>
      <c r="H32" s="40"/>
      <c r="I32" s="31"/>
      <c r="J32" s="34"/>
      <c r="K32" s="34"/>
      <c r="L32" s="31"/>
    </row>
    <row r="33" spans="5:14" x14ac:dyDescent="0.25">
      <c r="E33" s="31"/>
      <c r="F33" s="34"/>
      <c r="G33" s="34"/>
      <c r="H33" s="40"/>
      <c r="I33" s="31"/>
      <c r="J33" s="34"/>
      <c r="K33" s="34"/>
      <c r="L33" s="31"/>
    </row>
    <row r="34" spans="5:14" x14ac:dyDescent="0.25">
      <c r="E34" s="31"/>
      <c r="F34" s="34"/>
      <c r="G34" s="34"/>
      <c r="H34" s="40"/>
      <c r="I34" s="31"/>
      <c r="J34" s="34"/>
      <c r="K34" s="34"/>
      <c r="L34" s="31"/>
    </row>
    <row r="35" spans="5:14" x14ac:dyDescent="0.25">
      <c r="E35" s="31"/>
      <c r="F35" s="34"/>
      <c r="G35" s="34"/>
      <c r="H35" s="40"/>
      <c r="I35" s="31"/>
      <c r="J35" s="34"/>
      <c r="K35" s="34"/>
      <c r="L35" s="31"/>
    </row>
    <row r="36" spans="5:14" x14ac:dyDescent="0.25">
      <c r="E36" s="31"/>
      <c r="F36" s="34"/>
      <c r="G36" s="34"/>
      <c r="H36" s="40"/>
      <c r="I36" s="31"/>
      <c r="J36" s="34"/>
      <c r="K36" s="34"/>
      <c r="L36" s="31"/>
    </row>
    <row r="37" spans="5:14" x14ac:dyDescent="0.25">
      <c r="E37" s="31"/>
      <c r="F37" s="34"/>
      <c r="G37" s="34"/>
      <c r="H37" s="40"/>
      <c r="I37" s="31"/>
      <c r="J37" s="34"/>
      <c r="K37" s="34"/>
      <c r="L37" s="31"/>
    </row>
    <row r="38" spans="5:14" x14ac:dyDescent="0.25">
      <c r="E38" s="31"/>
      <c r="F38" s="34"/>
      <c r="G38" s="34"/>
      <c r="H38" s="40"/>
      <c r="I38" s="31"/>
      <c r="J38" s="34"/>
      <c r="K38" s="34"/>
      <c r="L38" s="31"/>
    </row>
    <row r="39" spans="5:14" x14ac:dyDescent="0.25">
      <c r="E39" s="31"/>
      <c r="F39" s="31"/>
      <c r="G39" s="31"/>
      <c r="H39" s="31"/>
      <c r="I39" s="31"/>
      <c r="J39" s="31"/>
      <c r="K39" s="31"/>
      <c r="L39" s="31"/>
    </row>
    <row r="40" spans="5:14" ht="15.75" x14ac:dyDescent="0.25">
      <c r="E40" s="31"/>
      <c r="F40" s="35"/>
      <c r="G40" s="35"/>
      <c r="H40" s="36"/>
      <c r="I40" s="36"/>
      <c r="J40" s="37"/>
      <c r="K40" s="36"/>
      <c r="L40" s="31"/>
      <c r="M40" s="18"/>
      <c r="N40" s="10"/>
    </row>
    <row r="41" spans="5:14" ht="15.75" x14ac:dyDescent="0.25">
      <c r="E41" s="31"/>
      <c r="F41" s="35"/>
      <c r="G41" s="35"/>
      <c r="H41" s="36"/>
      <c r="I41" s="36"/>
      <c r="J41" s="36"/>
      <c r="K41" s="36"/>
      <c r="L41" s="31"/>
      <c r="M41" s="18"/>
      <c r="N41" s="10"/>
    </row>
    <row r="42" spans="5:14" ht="15.75" x14ac:dyDescent="0.25">
      <c r="E42" s="31"/>
      <c r="F42" s="35"/>
      <c r="G42" s="35"/>
      <c r="H42" s="36"/>
      <c r="I42" s="36"/>
      <c r="J42" s="36"/>
      <c r="K42" s="36"/>
      <c r="L42" s="31"/>
      <c r="M42" s="18"/>
      <c r="N42" s="10"/>
    </row>
    <row r="43" spans="5:14" x14ac:dyDescent="0.25">
      <c r="E43" s="31"/>
      <c r="F43" s="38"/>
      <c r="G43" s="38"/>
      <c r="H43" s="38"/>
      <c r="I43" s="38"/>
      <c r="J43" s="38"/>
      <c r="K43" s="38"/>
      <c r="L43" s="31"/>
      <c r="M43"/>
    </row>
  </sheetData>
  <mergeCells count="2">
    <mergeCell ref="E6:H6"/>
    <mergeCell ref="I6:K6"/>
  </mergeCells>
  <conditionalFormatting sqref="F8:G38">
    <cfRule type="cellIs" dxfId="82" priority="17" operator="greaterThan">
      <formula>0</formula>
    </cfRule>
    <cfRule type="cellIs" dxfId="81" priority="18" operator="lessThan">
      <formula>-240.63</formula>
    </cfRule>
    <cfRule type="cellIs" dxfId="80" priority="19" operator="greaterThan">
      <formula>0</formula>
    </cfRule>
  </conditionalFormatting>
  <conditionalFormatting sqref="I3">
    <cfRule type="cellIs" dxfId="79" priority="20" operator="lessThan">
      <formula>0</formula>
    </cfRule>
    <cfRule type="cellIs" dxfId="78" priority="21" operator="greaterThan">
      <formula>0</formula>
    </cfRule>
  </conditionalFormatting>
  <conditionalFormatting sqref="J8:J38">
    <cfRule type="cellIs" dxfId="77" priority="14" operator="greaterThan">
      <formula>0</formula>
    </cfRule>
    <cfRule type="cellIs" dxfId="76" priority="15" operator="lessThan">
      <formula>-240.63</formula>
    </cfRule>
    <cfRule type="cellIs" dxfId="75" priority="16" operator="greaterThan">
      <formula>0</formula>
    </cfRule>
  </conditionalFormatting>
  <conditionalFormatting sqref="I2">
    <cfRule type="cellIs" dxfId="74" priority="7" operator="lessThan">
      <formula>0</formula>
    </cfRule>
    <cfRule type="cellIs" dxfId="73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8" bestFit="1" customWidth="1"/>
    <col min="5" max="5" width="23.28515625" bestFit="1" customWidth="1"/>
    <col min="6" max="6" width="15.42578125" bestFit="1" customWidth="1"/>
    <col min="7" max="7" width="11.5703125" customWidth="1"/>
    <col min="8" max="8" width="12.7109375" bestFit="1" customWidth="1"/>
    <col min="9" max="9" width="12" bestFit="1" customWidth="1"/>
    <col min="10" max="10" width="13.28515625" bestFit="1" customWidth="1"/>
    <col min="11" max="11" width="26.5703125" bestFit="1" customWidth="1"/>
  </cols>
  <sheetData>
    <row r="1" spans="1:12" ht="1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2" t="s">
        <v>8</v>
      </c>
      <c r="J1" s="2" t="s">
        <v>21</v>
      </c>
      <c r="K1" s="2" t="s">
        <v>9</v>
      </c>
      <c r="L1" s="1"/>
    </row>
    <row r="2" spans="1:12" x14ac:dyDescent="0.25">
      <c r="A2" s="24">
        <v>44625</v>
      </c>
      <c r="B2" s="21" t="s">
        <v>33</v>
      </c>
      <c r="C2" s="23">
        <v>2.57</v>
      </c>
      <c r="D2" s="1">
        <v>11</v>
      </c>
      <c r="E2" s="1" t="s">
        <v>34</v>
      </c>
      <c r="F2" s="5" t="s">
        <v>35</v>
      </c>
      <c r="G2" s="5" t="s">
        <v>36</v>
      </c>
      <c r="H2" s="7">
        <f>C2*D21</f>
        <v>17990</v>
      </c>
      <c r="I2" s="7">
        <f>H2-D21</f>
        <v>10990</v>
      </c>
      <c r="J2" s="1" t="s">
        <v>24</v>
      </c>
      <c r="K2" s="21" t="s">
        <v>37</v>
      </c>
      <c r="L2" s="1"/>
    </row>
    <row r="3" spans="1:12" x14ac:dyDescent="0.25">
      <c r="A3" s="24">
        <v>44635</v>
      </c>
      <c r="B3" s="21" t="s">
        <v>41</v>
      </c>
      <c r="C3" s="23">
        <v>2</v>
      </c>
      <c r="D3" s="11">
        <v>25</v>
      </c>
      <c r="E3" s="1" t="s">
        <v>28</v>
      </c>
      <c r="F3" s="13" t="s">
        <v>39</v>
      </c>
      <c r="G3" s="13" t="s">
        <v>36</v>
      </c>
      <c r="H3" s="7">
        <f>D$19*C3</f>
        <v>5600</v>
      </c>
      <c r="I3" s="7">
        <f>H3-D$19</f>
        <v>2800</v>
      </c>
      <c r="J3" s="25" t="s">
        <v>42</v>
      </c>
      <c r="K3" s="21" t="s">
        <v>25</v>
      </c>
      <c r="L3" s="1"/>
    </row>
    <row r="4" spans="1:12" x14ac:dyDescent="0.25">
      <c r="A4" s="24">
        <v>44635</v>
      </c>
      <c r="B4" s="21" t="s">
        <v>44</v>
      </c>
      <c r="C4" s="23">
        <v>1.79</v>
      </c>
      <c r="D4" s="11">
        <v>13</v>
      </c>
      <c r="E4" s="1" t="s">
        <v>6</v>
      </c>
      <c r="F4" s="13" t="s">
        <v>29</v>
      </c>
      <c r="G4" s="13" t="s">
        <v>36</v>
      </c>
      <c r="H4" s="7">
        <f>D$20*C4</f>
        <v>6265</v>
      </c>
      <c r="I4" s="7">
        <f>H4-D$20</f>
        <v>2765</v>
      </c>
      <c r="J4" s="25" t="s">
        <v>23</v>
      </c>
      <c r="K4" s="21" t="s">
        <v>25</v>
      </c>
      <c r="L4" s="1"/>
    </row>
    <row r="5" spans="1:12" x14ac:dyDescent="0.25">
      <c r="A5" s="24">
        <v>44639</v>
      </c>
      <c r="B5" s="21" t="s">
        <v>45</v>
      </c>
      <c r="C5" s="23">
        <v>2</v>
      </c>
      <c r="D5" s="11">
        <v>8</v>
      </c>
      <c r="E5" s="1" t="s">
        <v>6</v>
      </c>
      <c r="F5" s="13" t="s">
        <v>39</v>
      </c>
      <c r="G5" s="13" t="s">
        <v>36</v>
      </c>
      <c r="H5" s="7">
        <f>D$20*C5</f>
        <v>7000</v>
      </c>
      <c r="I5" s="7">
        <f>H5-D$20</f>
        <v>3500</v>
      </c>
      <c r="J5" s="25" t="s">
        <v>24</v>
      </c>
      <c r="K5" s="21" t="s">
        <v>37</v>
      </c>
      <c r="L5" s="1"/>
    </row>
    <row r="6" spans="1:12" x14ac:dyDescent="0.25">
      <c r="A6" s="3"/>
      <c r="B6" s="21"/>
      <c r="C6" s="23"/>
      <c r="D6" s="11"/>
      <c r="E6" s="1"/>
      <c r="F6" s="14"/>
      <c r="G6" s="14"/>
      <c r="H6" s="7"/>
      <c r="I6" s="7"/>
      <c r="J6" s="4"/>
      <c r="K6" s="21"/>
      <c r="L6" s="1"/>
    </row>
    <row r="7" spans="1:12" x14ac:dyDescent="0.25">
      <c r="A7" s="1"/>
      <c r="B7" s="1"/>
      <c r="C7" s="1"/>
      <c r="D7" s="1"/>
      <c r="E7" s="59"/>
      <c r="F7" s="59"/>
      <c r="G7" s="59"/>
      <c r="H7" s="60"/>
      <c r="I7" s="59"/>
      <c r="J7" s="59"/>
      <c r="K7" s="59"/>
      <c r="L7" s="31"/>
    </row>
    <row r="8" spans="1:12" ht="15.75" x14ac:dyDescent="0.25">
      <c r="A8" s="1"/>
      <c r="B8" s="1" t="s">
        <v>10</v>
      </c>
      <c r="C8" s="1"/>
      <c r="D8" s="1">
        <f>COUNT(C2:C6)</f>
        <v>4</v>
      </c>
      <c r="E8" s="31"/>
      <c r="F8" s="31"/>
      <c r="G8" s="31"/>
      <c r="H8" s="32"/>
      <c r="I8" s="31"/>
      <c r="J8" s="31"/>
      <c r="K8" s="33"/>
      <c r="L8" s="31"/>
    </row>
    <row r="9" spans="1:12" x14ac:dyDescent="0.25">
      <c r="A9" s="1"/>
      <c r="B9" s="1" t="s">
        <v>11</v>
      </c>
      <c r="C9" s="1"/>
      <c r="D9" s="4">
        <v>1</v>
      </c>
      <c r="E9" s="31"/>
      <c r="F9" s="34"/>
      <c r="G9" s="34"/>
      <c r="H9" s="40"/>
      <c r="I9" s="41"/>
      <c r="J9" s="34"/>
      <c r="K9" s="34"/>
      <c r="L9" s="31"/>
    </row>
    <row r="10" spans="1:12" x14ac:dyDescent="0.25">
      <c r="A10" s="1"/>
      <c r="B10" s="1" t="s">
        <v>12</v>
      </c>
      <c r="C10" s="1"/>
      <c r="D10" s="5">
        <f>D8-D9</f>
        <v>3</v>
      </c>
      <c r="E10" s="31"/>
      <c r="F10" s="34"/>
      <c r="G10" s="34"/>
      <c r="H10" s="40"/>
      <c r="I10" s="41"/>
      <c r="J10" s="34"/>
      <c r="K10" s="34"/>
      <c r="L10" s="31"/>
    </row>
    <row r="11" spans="1:12" x14ac:dyDescent="0.25">
      <c r="A11" s="1"/>
      <c r="B11" s="1" t="s">
        <v>13</v>
      </c>
      <c r="C11" s="1"/>
      <c r="D11" s="1">
        <f>D10/D8*100</f>
        <v>75</v>
      </c>
      <c r="E11" s="31"/>
      <c r="F11" s="34"/>
      <c r="G11" s="34"/>
      <c r="H11" s="40"/>
      <c r="I11" s="41"/>
      <c r="J11" s="34"/>
      <c r="K11" s="34"/>
      <c r="L11" s="31"/>
    </row>
    <row r="12" spans="1:12" x14ac:dyDescent="0.25">
      <c r="A12" s="1"/>
      <c r="B12" s="1" t="s">
        <v>14</v>
      </c>
      <c r="C12" s="1"/>
      <c r="D12" s="1">
        <f>1/D13*100</f>
        <v>47.846889952153113</v>
      </c>
      <c r="E12" s="31"/>
      <c r="F12" s="34"/>
      <c r="G12" s="34"/>
      <c r="H12" s="40"/>
      <c r="I12" s="41"/>
      <c r="J12" s="34"/>
      <c r="K12" s="34"/>
      <c r="L12" s="31"/>
    </row>
    <row r="13" spans="1:12" x14ac:dyDescent="0.25">
      <c r="A13" s="1"/>
      <c r="B13" s="1" t="s">
        <v>15</v>
      </c>
      <c r="C13" s="1"/>
      <c r="D13" s="1">
        <f>SUM(C2:C6)/D8</f>
        <v>2.09</v>
      </c>
      <c r="E13" s="31"/>
      <c r="F13" s="34"/>
      <c r="G13" s="34"/>
      <c r="H13" s="40"/>
      <c r="I13" s="41"/>
      <c r="J13" s="34"/>
      <c r="K13" s="34"/>
      <c r="L13" s="31"/>
    </row>
    <row r="14" spans="1:12" x14ac:dyDescent="0.25">
      <c r="A14" s="1"/>
      <c r="B14" s="1" t="s">
        <v>16</v>
      </c>
      <c r="C14" s="1"/>
      <c r="D14" s="5">
        <f>D11-D12</f>
        <v>27.153110047846887</v>
      </c>
      <c r="E14" s="31"/>
      <c r="F14" s="34"/>
      <c r="G14" s="34"/>
      <c r="H14" s="40"/>
      <c r="I14" s="41"/>
      <c r="J14" s="34"/>
      <c r="K14" s="34"/>
      <c r="L14" s="31"/>
    </row>
    <row r="15" spans="1:12" x14ac:dyDescent="0.25">
      <c r="A15" s="1"/>
      <c r="B15" s="1" t="s">
        <v>17</v>
      </c>
      <c r="C15" s="1"/>
      <c r="D15" s="5">
        <f>D23/1</f>
        <v>20.055</v>
      </c>
      <c r="E15" s="31"/>
      <c r="F15" s="34"/>
      <c r="G15" s="34"/>
      <c r="H15" s="40"/>
      <c r="I15" s="41"/>
      <c r="J15" s="34"/>
      <c r="K15" s="34"/>
      <c r="L15" s="31"/>
    </row>
    <row r="16" spans="1:12" ht="18.75" x14ac:dyDescent="0.3">
      <c r="A16" s="1"/>
      <c r="B16" s="15" t="s">
        <v>199</v>
      </c>
      <c r="C16" s="1"/>
      <c r="D16" s="20">
        <v>100000</v>
      </c>
      <c r="E16" s="31"/>
      <c r="F16" s="34"/>
      <c r="G16" s="34"/>
      <c r="H16" s="40"/>
      <c r="I16" s="41"/>
      <c r="J16" s="34"/>
      <c r="K16" s="34"/>
      <c r="L16" s="31"/>
    </row>
    <row r="17" spans="1:12" ht="18.75" x14ac:dyDescent="0.3">
      <c r="A17" s="1"/>
      <c r="B17" s="1" t="s">
        <v>22</v>
      </c>
      <c r="C17" s="1"/>
      <c r="D17" s="6">
        <v>100000</v>
      </c>
      <c r="E17" s="31"/>
      <c r="F17" s="34"/>
      <c r="G17" s="34"/>
      <c r="H17" s="40"/>
      <c r="I17" s="41"/>
      <c r="J17" s="34"/>
      <c r="K17" s="34"/>
      <c r="L17" s="31"/>
    </row>
    <row r="18" spans="1:12" x14ac:dyDescent="0.25">
      <c r="A18" s="1"/>
      <c r="B18" s="1" t="s">
        <v>18</v>
      </c>
      <c r="C18" s="1"/>
      <c r="D18" s="7">
        <f>D17/100</f>
        <v>1000</v>
      </c>
      <c r="E18" s="31"/>
      <c r="F18" s="34"/>
      <c r="G18" s="34"/>
      <c r="H18" s="40"/>
      <c r="I18" s="41"/>
      <c r="J18" s="34"/>
      <c r="K18" s="34"/>
      <c r="L18" s="31"/>
    </row>
    <row r="19" spans="1:12" x14ac:dyDescent="0.25">
      <c r="A19" s="1"/>
      <c r="B19" s="1" t="s">
        <v>189</v>
      </c>
      <c r="C19" s="1"/>
      <c r="D19" s="57">
        <f>D$18*2.8</f>
        <v>2800</v>
      </c>
      <c r="E19" s="54"/>
      <c r="F19" s="34"/>
      <c r="G19" s="34"/>
      <c r="H19" s="40"/>
      <c r="I19" s="41"/>
      <c r="J19" s="34"/>
      <c r="K19" s="34"/>
      <c r="L19" s="54"/>
    </row>
    <row r="20" spans="1:12" x14ac:dyDescent="0.25">
      <c r="A20" s="1"/>
      <c r="B20" s="1" t="s">
        <v>188</v>
      </c>
      <c r="C20" s="1"/>
      <c r="D20" s="55">
        <f>D$18*3.5</f>
        <v>3500</v>
      </c>
      <c r="E20" s="31"/>
      <c r="F20" s="34"/>
      <c r="G20" s="34"/>
      <c r="H20" s="40"/>
      <c r="I20" s="41"/>
      <c r="J20" s="34"/>
      <c r="K20" s="34"/>
      <c r="L20" s="31"/>
    </row>
    <row r="21" spans="1:12" x14ac:dyDescent="0.25">
      <c r="A21" s="1"/>
      <c r="B21" s="1" t="s">
        <v>103</v>
      </c>
      <c r="C21" s="1"/>
      <c r="D21" s="56">
        <f>D18*7</f>
        <v>7000</v>
      </c>
      <c r="E21" s="31"/>
      <c r="F21" s="34"/>
      <c r="G21" s="34"/>
      <c r="H21" s="40"/>
      <c r="I21" s="41"/>
      <c r="J21" s="34"/>
      <c r="K21" s="34"/>
      <c r="L21" s="31"/>
    </row>
    <row r="22" spans="1:12" x14ac:dyDescent="0.25">
      <c r="A22" s="1"/>
      <c r="B22" s="1" t="s">
        <v>19</v>
      </c>
      <c r="C22" s="1"/>
      <c r="D22" s="7">
        <f>SUM(I2:I6)</f>
        <v>20055</v>
      </c>
      <c r="E22" s="31"/>
      <c r="F22" s="34"/>
      <c r="G22" s="34"/>
      <c r="H22" s="40"/>
      <c r="I22" s="41"/>
      <c r="J22" s="34"/>
      <c r="K22" s="34"/>
      <c r="L22" s="31"/>
    </row>
    <row r="23" spans="1:12" x14ac:dyDescent="0.25">
      <c r="A23" s="1"/>
      <c r="B23" s="9" t="s">
        <v>20</v>
      </c>
      <c r="C23" s="1"/>
      <c r="D23" s="1">
        <f>D22/D17*100</f>
        <v>20.055</v>
      </c>
      <c r="E23" s="31">
        <f>D23/100</f>
        <v>0.20055000000000001</v>
      </c>
      <c r="F23" s="34"/>
      <c r="G23" s="34"/>
      <c r="H23" s="40"/>
      <c r="I23" s="41"/>
      <c r="J23" s="34"/>
      <c r="K23" s="34"/>
      <c r="L23" s="31"/>
    </row>
    <row r="24" spans="1:12" x14ac:dyDescent="0.25">
      <c r="A24" s="1"/>
      <c r="B24" s="1"/>
      <c r="C24" s="1"/>
      <c r="D24" s="7"/>
      <c r="E24" s="31"/>
      <c r="F24" s="34"/>
      <c r="G24" s="34"/>
      <c r="H24" s="40"/>
      <c r="I24" s="41"/>
      <c r="J24" s="34"/>
      <c r="K24" s="34"/>
      <c r="L24" s="31"/>
    </row>
    <row r="25" spans="1:12" x14ac:dyDescent="0.25">
      <c r="A25" s="1"/>
      <c r="B25" s="1"/>
      <c r="C25" s="1"/>
      <c r="D25" s="7"/>
      <c r="E25" s="31"/>
      <c r="F25" s="34"/>
      <c r="G25" s="34"/>
      <c r="H25" s="40"/>
      <c r="I25" s="41"/>
      <c r="J25" s="34"/>
      <c r="K25" s="34"/>
      <c r="L25" s="31"/>
    </row>
    <row r="26" spans="1:12" x14ac:dyDescent="0.25">
      <c r="A26" s="1"/>
      <c r="B26" s="10"/>
      <c r="C26" s="1"/>
      <c r="D26" s="1"/>
      <c r="E26" s="31"/>
      <c r="F26" s="34"/>
      <c r="G26" s="34"/>
      <c r="H26" s="40"/>
      <c r="I26" s="41"/>
      <c r="J26" s="34"/>
      <c r="K26" s="34"/>
      <c r="L26" s="31"/>
    </row>
    <row r="27" spans="1:12" x14ac:dyDescent="0.25">
      <c r="A27" s="1"/>
      <c r="B27" s="10"/>
      <c r="C27" s="1"/>
      <c r="D27" s="1"/>
      <c r="E27" s="31"/>
      <c r="F27" s="34"/>
      <c r="G27" s="34"/>
      <c r="H27" s="40"/>
      <c r="I27" s="41"/>
      <c r="J27" s="34"/>
      <c r="K27" s="34"/>
      <c r="L27" s="31"/>
    </row>
    <row r="28" spans="1:12" x14ac:dyDescent="0.25">
      <c r="A28" s="1"/>
      <c r="B28" s="10"/>
      <c r="C28" s="1"/>
      <c r="D28" s="1"/>
      <c r="E28" s="31"/>
      <c r="F28" s="34"/>
      <c r="G28" s="34"/>
      <c r="H28" s="40"/>
      <c r="I28" s="41"/>
      <c r="J28" s="34"/>
      <c r="K28" s="34"/>
      <c r="L28" s="31"/>
    </row>
    <row r="29" spans="1:12" x14ac:dyDescent="0.25">
      <c r="A29" s="1"/>
      <c r="B29" s="1"/>
      <c r="C29" s="1"/>
      <c r="D29" s="1"/>
      <c r="E29" s="31"/>
      <c r="F29" s="34"/>
      <c r="G29" s="34"/>
      <c r="H29" s="40"/>
      <c r="I29" s="41"/>
      <c r="J29" s="34"/>
      <c r="K29" s="34"/>
      <c r="L29" s="31"/>
    </row>
    <row r="30" spans="1:12" x14ac:dyDescent="0.25">
      <c r="A30" s="1"/>
      <c r="B30" s="1"/>
      <c r="C30" s="1"/>
      <c r="D30" s="1"/>
      <c r="E30" s="31"/>
      <c r="F30" s="34"/>
      <c r="G30" s="34"/>
      <c r="H30" s="40"/>
      <c r="I30" s="41"/>
      <c r="J30" s="34"/>
      <c r="K30" s="34"/>
      <c r="L30" s="31"/>
    </row>
    <row r="31" spans="1:12" x14ac:dyDescent="0.25">
      <c r="A31" s="1"/>
      <c r="B31" s="1"/>
      <c r="C31" s="1"/>
      <c r="D31" s="1"/>
      <c r="E31" s="31"/>
      <c r="F31" s="34"/>
      <c r="G31" s="34"/>
      <c r="H31" s="40"/>
      <c r="I31" s="41"/>
      <c r="J31" s="34"/>
      <c r="K31" s="34"/>
      <c r="L31" s="31"/>
    </row>
    <row r="32" spans="1:12" x14ac:dyDescent="0.25">
      <c r="A32" s="1"/>
      <c r="B32" s="1"/>
      <c r="C32" s="1"/>
      <c r="D32" s="1"/>
      <c r="E32" s="31"/>
      <c r="F32" s="34"/>
      <c r="G32" s="34"/>
      <c r="H32" s="40"/>
      <c r="I32" s="41"/>
      <c r="J32" s="34"/>
      <c r="K32" s="34"/>
      <c r="L32" s="31"/>
    </row>
    <row r="33" spans="1:12" x14ac:dyDescent="0.25">
      <c r="A33" s="1"/>
      <c r="B33" s="1"/>
      <c r="C33" s="1"/>
      <c r="D33" s="1"/>
      <c r="E33" s="31"/>
      <c r="F33" s="34"/>
      <c r="G33" s="34"/>
      <c r="H33" s="40"/>
      <c r="I33" s="41"/>
      <c r="J33" s="34"/>
      <c r="K33" s="34"/>
      <c r="L33" s="31"/>
    </row>
    <row r="34" spans="1:12" x14ac:dyDescent="0.25">
      <c r="A34" s="1"/>
      <c r="B34" s="1"/>
      <c r="C34" s="1"/>
      <c r="D34" s="1"/>
      <c r="E34" s="31"/>
      <c r="F34" s="34"/>
      <c r="G34" s="34"/>
      <c r="H34" s="40"/>
      <c r="I34" s="41"/>
      <c r="J34" s="34"/>
      <c r="K34" s="34"/>
      <c r="L34" s="31"/>
    </row>
    <row r="35" spans="1:12" x14ac:dyDescent="0.25">
      <c r="A35" s="1"/>
      <c r="B35" s="1"/>
      <c r="C35" s="1"/>
      <c r="D35" s="1"/>
      <c r="E35" s="31"/>
      <c r="F35" s="34"/>
      <c r="G35" s="34"/>
      <c r="H35" s="40"/>
      <c r="I35" s="41"/>
      <c r="J35" s="34"/>
      <c r="K35" s="34"/>
      <c r="L35" s="31"/>
    </row>
    <row r="36" spans="1:12" x14ac:dyDescent="0.25">
      <c r="A36" s="1"/>
      <c r="B36" s="1"/>
      <c r="C36" s="1"/>
      <c r="D36" s="1"/>
      <c r="E36" s="31"/>
      <c r="F36" s="34"/>
      <c r="G36" s="34"/>
      <c r="H36" s="40"/>
      <c r="I36" s="41"/>
      <c r="J36" s="34"/>
      <c r="K36" s="34"/>
      <c r="L36" s="31"/>
    </row>
    <row r="37" spans="1:12" x14ac:dyDescent="0.25">
      <c r="A37" s="1"/>
      <c r="B37" s="1"/>
      <c r="C37" s="1"/>
      <c r="D37" s="1"/>
      <c r="E37" s="31"/>
      <c r="F37" s="34"/>
      <c r="G37" s="34"/>
      <c r="H37" s="40"/>
      <c r="I37" s="41"/>
      <c r="J37" s="34"/>
      <c r="K37" s="34"/>
      <c r="L37" s="31"/>
    </row>
    <row r="38" spans="1:12" x14ac:dyDescent="0.25">
      <c r="A38" s="1"/>
      <c r="B38" s="1"/>
      <c r="C38" s="1"/>
      <c r="D38" s="1"/>
      <c r="E38" s="31"/>
      <c r="F38" s="34"/>
      <c r="G38" s="34"/>
      <c r="H38" s="40"/>
      <c r="I38" s="41"/>
      <c r="J38" s="34"/>
      <c r="K38" s="34"/>
      <c r="L38" s="31"/>
    </row>
    <row r="39" spans="1:12" x14ac:dyDescent="0.25">
      <c r="A39" s="1"/>
      <c r="B39" s="1"/>
      <c r="C39" s="1"/>
      <c r="D39" s="1"/>
      <c r="E39" s="31"/>
      <c r="F39" s="34"/>
      <c r="G39" s="34"/>
      <c r="H39" s="40"/>
      <c r="I39" s="41"/>
      <c r="J39" s="34"/>
      <c r="K39" s="34"/>
      <c r="L39" s="31"/>
    </row>
    <row r="40" spans="1:12" x14ac:dyDescent="0.25">
      <c r="A40" s="1"/>
      <c r="B40" s="1"/>
      <c r="C40" s="1"/>
      <c r="D40" s="1"/>
      <c r="E40" s="31"/>
      <c r="F40" s="34"/>
      <c r="G40" s="34"/>
      <c r="H40" s="40"/>
      <c r="I40" s="41"/>
      <c r="J40" s="34"/>
      <c r="K40" s="34"/>
      <c r="L40" s="31"/>
    </row>
    <row r="41" spans="1:12" x14ac:dyDescent="0.25">
      <c r="A41" s="1"/>
      <c r="B41" s="1"/>
      <c r="C41" s="1"/>
      <c r="D41" s="1"/>
      <c r="E41" s="31"/>
      <c r="F41" s="31"/>
      <c r="G41" s="31"/>
      <c r="H41" s="31"/>
      <c r="I41" s="31"/>
      <c r="J41" s="31"/>
      <c r="K41" s="31"/>
      <c r="L41" s="31"/>
    </row>
    <row r="42" spans="1:12" ht="15.75" x14ac:dyDescent="0.25">
      <c r="A42" s="1"/>
      <c r="B42" s="1"/>
      <c r="C42" s="1"/>
      <c r="D42" s="1"/>
      <c r="E42" s="31"/>
      <c r="F42" s="35"/>
      <c r="G42" s="35"/>
      <c r="H42" s="36"/>
      <c r="I42" s="36"/>
      <c r="J42" s="37"/>
      <c r="K42" s="36"/>
      <c r="L42" s="31"/>
    </row>
    <row r="43" spans="1:12" ht="15.75" x14ac:dyDescent="0.25">
      <c r="A43" s="1"/>
      <c r="B43" s="1"/>
      <c r="C43" s="1"/>
      <c r="D43" s="1"/>
      <c r="E43" s="31"/>
      <c r="F43" s="35"/>
      <c r="G43" s="35"/>
      <c r="H43" s="36"/>
      <c r="I43" s="36"/>
      <c r="J43" s="36"/>
      <c r="K43" s="36"/>
      <c r="L43" s="31"/>
    </row>
    <row r="44" spans="1:12" ht="15.75" x14ac:dyDescent="0.25">
      <c r="A44" s="1"/>
      <c r="B44" s="1"/>
      <c r="C44" s="1"/>
      <c r="D44" s="1"/>
      <c r="E44" s="1"/>
      <c r="F44" s="19"/>
      <c r="G44" s="19"/>
      <c r="H44" s="17"/>
      <c r="I44" s="17"/>
      <c r="J44" s="17"/>
      <c r="K44" s="17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</sheetData>
  <mergeCells count="2">
    <mergeCell ref="E7:H7"/>
    <mergeCell ref="I7:K7"/>
  </mergeCells>
  <conditionalFormatting sqref="F9:G40">
    <cfRule type="cellIs" dxfId="72" priority="23" operator="greaterThan">
      <formula>0</formula>
    </cfRule>
    <cfRule type="cellIs" dxfId="71" priority="24" operator="lessThan">
      <formula>-240.63</formula>
    </cfRule>
    <cfRule type="cellIs" dxfId="70" priority="25" operator="greaterThan">
      <formula>0</formula>
    </cfRule>
  </conditionalFormatting>
  <conditionalFormatting sqref="J9:J40">
    <cfRule type="cellIs" dxfId="69" priority="20" operator="greaterThan">
      <formula>0</formula>
    </cfRule>
    <cfRule type="cellIs" dxfId="68" priority="21" operator="lessThan">
      <formula>-240.63</formula>
    </cfRule>
    <cfRule type="cellIs" dxfId="67" priority="22" operator="greaterThan">
      <formula>0</formula>
    </cfRule>
  </conditionalFormatting>
  <conditionalFormatting sqref="I3:I6">
    <cfRule type="cellIs" dxfId="66" priority="11" operator="lessThan">
      <formula>0</formula>
    </cfRule>
    <cfRule type="cellIs" dxfId="65" priority="12" operator="greaterThan">
      <formula>0</formula>
    </cfRule>
  </conditionalFormatting>
  <conditionalFormatting sqref="I2">
    <cfRule type="cellIs" dxfId="64" priority="5" operator="lessThan">
      <formula>0</formula>
    </cfRule>
    <cfRule type="cellIs" dxfId="6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7" workbookViewId="0">
      <selection activeCell="D31" sqref="D31"/>
    </sheetView>
  </sheetViews>
  <sheetFormatPr defaultRowHeight="15" x14ac:dyDescent="0.25"/>
  <cols>
    <col min="1" max="1" width="10.7109375" bestFit="1" customWidth="1"/>
    <col min="2" max="2" width="34.42578125" bestFit="1" customWidth="1"/>
    <col min="4" max="4" width="18" bestFit="1" customWidth="1"/>
    <col min="5" max="5" width="23.28515625" bestFit="1" customWidth="1"/>
    <col min="6" max="6" width="15.42578125" bestFit="1" customWidth="1"/>
    <col min="8" max="8" width="12.7109375" bestFit="1" customWidth="1"/>
    <col min="9" max="9" width="12" bestFit="1" customWidth="1"/>
    <col min="10" max="10" width="13.28515625" bestFit="1" customWidth="1"/>
    <col min="11" max="11" width="34.28515625" bestFit="1" customWidth="1"/>
  </cols>
  <sheetData>
    <row r="1" spans="1:12" ht="1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2" t="s">
        <v>8</v>
      </c>
      <c r="J1" s="2" t="s">
        <v>21</v>
      </c>
      <c r="K1" s="2" t="s">
        <v>9</v>
      </c>
      <c r="L1" s="1"/>
    </row>
    <row r="2" spans="1:12" x14ac:dyDescent="0.25">
      <c r="A2" s="24">
        <v>44653</v>
      </c>
      <c r="B2" s="21" t="s">
        <v>55</v>
      </c>
      <c r="C2" s="23">
        <v>1.95</v>
      </c>
      <c r="D2" s="1">
        <v>12</v>
      </c>
      <c r="E2" s="1" t="s">
        <v>6</v>
      </c>
      <c r="F2" s="5" t="s">
        <v>29</v>
      </c>
      <c r="G2" s="5"/>
      <c r="H2" s="7">
        <f>C2*D$33</f>
        <v>6825</v>
      </c>
      <c r="I2" s="7">
        <f>H2-D$33</f>
        <v>3325</v>
      </c>
      <c r="J2" s="1" t="s">
        <v>23</v>
      </c>
      <c r="K2" s="21" t="s">
        <v>25</v>
      </c>
      <c r="L2" s="1"/>
    </row>
    <row r="3" spans="1:12" x14ac:dyDescent="0.25">
      <c r="A3" s="24">
        <v>44657</v>
      </c>
      <c r="B3" s="21" t="s">
        <v>46</v>
      </c>
      <c r="C3" s="23">
        <v>2.84</v>
      </c>
      <c r="D3" s="11">
        <v>13</v>
      </c>
      <c r="E3" s="1" t="s">
        <v>34</v>
      </c>
      <c r="F3" s="13" t="s">
        <v>35</v>
      </c>
      <c r="G3" s="13"/>
      <c r="H3" s="7">
        <f>C3*D$34</f>
        <v>19880</v>
      </c>
      <c r="I3" s="7">
        <f>H3-D$34</f>
        <v>12880</v>
      </c>
      <c r="J3" s="25" t="s">
        <v>27</v>
      </c>
      <c r="K3" s="21" t="s">
        <v>26</v>
      </c>
      <c r="L3" s="1"/>
    </row>
    <row r="4" spans="1:12" x14ac:dyDescent="0.25">
      <c r="A4" s="24">
        <v>44657</v>
      </c>
      <c r="B4" s="21" t="s">
        <v>47</v>
      </c>
      <c r="C4" s="23">
        <v>3.06</v>
      </c>
      <c r="D4" s="11">
        <v>9</v>
      </c>
      <c r="E4" s="1" t="s">
        <v>34</v>
      </c>
      <c r="F4" s="13" t="s">
        <v>35</v>
      </c>
      <c r="G4" s="13"/>
      <c r="H4" s="7">
        <f>C4*D$34</f>
        <v>21420</v>
      </c>
      <c r="I4" s="7">
        <f>H4-D$34</f>
        <v>14420</v>
      </c>
      <c r="J4" s="25" t="s">
        <v>27</v>
      </c>
      <c r="K4" s="21" t="s">
        <v>26</v>
      </c>
      <c r="L4" s="1"/>
    </row>
    <row r="5" spans="1:12" x14ac:dyDescent="0.25">
      <c r="A5" s="24">
        <v>44660</v>
      </c>
      <c r="B5" s="21" t="s">
        <v>48</v>
      </c>
      <c r="C5" s="23">
        <v>2.63</v>
      </c>
      <c r="D5" s="11">
        <v>11</v>
      </c>
      <c r="E5" s="1" t="s">
        <v>34</v>
      </c>
      <c r="F5" s="13" t="s">
        <v>35</v>
      </c>
      <c r="G5" s="13"/>
      <c r="H5" s="7">
        <f>C5*D$34</f>
        <v>18410</v>
      </c>
      <c r="I5" s="7">
        <f>H5-D$34</f>
        <v>11410</v>
      </c>
      <c r="J5" s="25" t="s">
        <v>24</v>
      </c>
      <c r="K5" s="21" t="s">
        <v>37</v>
      </c>
      <c r="L5" s="1"/>
    </row>
    <row r="6" spans="1:12" x14ac:dyDescent="0.25">
      <c r="A6" s="24">
        <v>44660</v>
      </c>
      <c r="B6" s="21" t="s">
        <v>61</v>
      </c>
      <c r="C6" s="23">
        <v>2</v>
      </c>
      <c r="D6" s="11">
        <v>23</v>
      </c>
      <c r="E6" s="1" t="s">
        <v>38</v>
      </c>
      <c r="F6" s="26" t="s">
        <v>39</v>
      </c>
      <c r="G6" s="26" t="s">
        <v>198</v>
      </c>
      <c r="H6" s="7">
        <v>0</v>
      </c>
      <c r="I6" s="7">
        <v>0</v>
      </c>
      <c r="J6" s="25" t="s">
        <v>43</v>
      </c>
      <c r="K6" s="21" t="s">
        <v>62</v>
      </c>
      <c r="L6" s="1"/>
    </row>
    <row r="7" spans="1:12" x14ac:dyDescent="0.25">
      <c r="A7" s="24">
        <v>44660</v>
      </c>
      <c r="B7" s="21" t="s">
        <v>56</v>
      </c>
      <c r="C7" s="23">
        <v>1.98</v>
      </c>
      <c r="D7" s="11">
        <v>13</v>
      </c>
      <c r="E7" s="1" t="s">
        <v>6</v>
      </c>
      <c r="F7" s="13" t="s">
        <v>29</v>
      </c>
      <c r="G7" s="13"/>
      <c r="H7" s="7">
        <f>C7*D$33</f>
        <v>6930</v>
      </c>
      <c r="I7" s="7">
        <f>H7-D$33</f>
        <v>3430</v>
      </c>
      <c r="J7" s="25" t="s">
        <v>24</v>
      </c>
      <c r="K7" s="21" t="s">
        <v>57</v>
      </c>
      <c r="L7" s="1"/>
    </row>
    <row r="8" spans="1:12" x14ac:dyDescent="0.25">
      <c r="A8" s="24">
        <v>44661</v>
      </c>
      <c r="B8" s="21" t="s">
        <v>49</v>
      </c>
      <c r="C8" s="23">
        <v>2.57</v>
      </c>
      <c r="D8" s="11">
        <v>14</v>
      </c>
      <c r="E8" s="1" t="s">
        <v>34</v>
      </c>
      <c r="F8" s="13" t="s">
        <v>35</v>
      </c>
      <c r="G8" s="27"/>
      <c r="H8" s="7">
        <f>C8*D$34</f>
        <v>17990</v>
      </c>
      <c r="I8" s="7">
        <f>H8-D$34</f>
        <v>10990</v>
      </c>
      <c r="J8" s="1" t="s">
        <v>27</v>
      </c>
      <c r="K8" s="21" t="s">
        <v>50</v>
      </c>
      <c r="L8" s="1"/>
    </row>
    <row r="9" spans="1:12" x14ac:dyDescent="0.25">
      <c r="A9" s="24">
        <v>44662</v>
      </c>
      <c r="B9" s="21" t="s">
        <v>51</v>
      </c>
      <c r="C9" s="23">
        <v>1.93</v>
      </c>
      <c r="D9" s="1">
        <v>14</v>
      </c>
      <c r="E9" s="1" t="s">
        <v>34</v>
      </c>
      <c r="F9" s="4" t="s">
        <v>29</v>
      </c>
      <c r="G9" s="4"/>
      <c r="H9" s="7">
        <v>0</v>
      </c>
      <c r="I9" s="7">
        <f>H9-D$34</f>
        <v>-7000</v>
      </c>
      <c r="J9" s="1" t="s">
        <v>24</v>
      </c>
      <c r="K9" s="21" t="s">
        <v>26</v>
      </c>
      <c r="L9" s="1"/>
    </row>
    <row r="10" spans="1:12" x14ac:dyDescent="0.25">
      <c r="A10" s="24">
        <v>44666</v>
      </c>
      <c r="B10" s="21" t="s">
        <v>52</v>
      </c>
      <c r="C10" s="23">
        <v>1.7</v>
      </c>
      <c r="D10" s="1">
        <v>7</v>
      </c>
      <c r="E10" s="1" t="s">
        <v>34</v>
      </c>
      <c r="F10" s="28" t="s">
        <v>53</v>
      </c>
      <c r="G10" s="29"/>
      <c r="H10" s="7">
        <f>C10*D$34</f>
        <v>11900</v>
      </c>
      <c r="I10" s="7">
        <f>H10-D$34</f>
        <v>4900</v>
      </c>
      <c r="J10" s="1" t="s">
        <v>54</v>
      </c>
      <c r="K10" s="21" t="s">
        <v>25</v>
      </c>
      <c r="L10" s="1"/>
    </row>
    <row r="11" spans="1:12" x14ac:dyDescent="0.25">
      <c r="A11" s="24">
        <v>44669</v>
      </c>
      <c r="B11" s="21" t="s">
        <v>63</v>
      </c>
      <c r="C11" s="23">
        <v>1.96</v>
      </c>
      <c r="D11" s="1">
        <v>26</v>
      </c>
      <c r="E11" s="1" t="s">
        <v>28</v>
      </c>
      <c r="F11" s="5" t="s">
        <v>29</v>
      </c>
      <c r="G11" s="1"/>
      <c r="H11" s="7">
        <f>C11*D$32</f>
        <v>5488</v>
      </c>
      <c r="I11" s="7">
        <f>H11-D$32</f>
        <v>2688</v>
      </c>
      <c r="J11" s="1" t="s">
        <v>64</v>
      </c>
      <c r="K11" s="21" t="s">
        <v>65</v>
      </c>
      <c r="L11" s="1"/>
    </row>
    <row r="12" spans="1:12" x14ac:dyDescent="0.25">
      <c r="A12" s="24">
        <v>44677</v>
      </c>
      <c r="B12" s="21" t="s">
        <v>66</v>
      </c>
      <c r="C12" s="23">
        <v>1.85</v>
      </c>
      <c r="D12" s="1">
        <v>20</v>
      </c>
      <c r="E12" s="1" t="s">
        <v>28</v>
      </c>
      <c r="F12" s="5" t="s">
        <v>29</v>
      </c>
      <c r="G12" s="1"/>
      <c r="H12" s="7">
        <f>C12*D$32</f>
        <v>5180</v>
      </c>
      <c r="I12" s="7">
        <f>H12-D$32</f>
        <v>2380</v>
      </c>
      <c r="J12" s="1" t="s">
        <v>67</v>
      </c>
      <c r="K12" s="21" t="s">
        <v>65</v>
      </c>
    </row>
    <row r="13" spans="1:12" x14ac:dyDescent="0.25">
      <c r="A13" s="24">
        <v>44669</v>
      </c>
      <c r="B13" s="21" t="s">
        <v>58</v>
      </c>
      <c r="C13" s="23">
        <v>1.76</v>
      </c>
      <c r="D13" s="1">
        <v>11</v>
      </c>
      <c r="E13" s="1" t="s">
        <v>6</v>
      </c>
      <c r="F13" s="30" t="s">
        <v>29</v>
      </c>
      <c r="G13" s="29"/>
      <c r="H13" s="7">
        <v>0</v>
      </c>
      <c r="I13" s="7">
        <f>H13-D$33</f>
        <v>-3500</v>
      </c>
      <c r="J13" s="1" t="s">
        <v>43</v>
      </c>
      <c r="K13" s="21" t="s">
        <v>25</v>
      </c>
    </row>
    <row r="14" spans="1:12" x14ac:dyDescent="0.25">
      <c r="A14" s="24">
        <v>44681</v>
      </c>
      <c r="B14" s="21" t="s">
        <v>68</v>
      </c>
      <c r="C14" s="23">
        <v>1.8</v>
      </c>
      <c r="D14" s="1">
        <v>26</v>
      </c>
      <c r="E14" s="1" t="s">
        <v>28</v>
      </c>
      <c r="F14" s="5" t="s">
        <v>29</v>
      </c>
      <c r="G14" s="1"/>
      <c r="H14" s="7">
        <f>C14*D$32</f>
        <v>5040</v>
      </c>
      <c r="I14" s="7">
        <f>H14-D$32</f>
        <v>2240</v>
      </c>
      <c r="J14" s="1" t="s">
        <v>60</v>
      </c>
      <c r="K14" s="21" t="s">
        <v>65</v>
      </c>
    </row>
    <row r="15" spans="1:12" x14ac:dyDescent="0.25">
      <c r="A15" s="24">
        <v>44681</v>
      </c>
      <c r="B15" s="21" t="s">
        <v>69</v>
      </c>
      <c r="C15" s="23">
        <v>2</v>
      </c>
      <c r="D15" s="1">
        <v>22</v>
      </c>
      <c r="E15" s="1" t="s">
        <v>28</v>
      </c>
      <c r="F15" s="4" t="s">
        <v>39</v>
      </c>
      <c r="G15" s="1"/>
      <c r="H15" s="7">
        <v>0</v>
      </c>
      <c r="I15" s="7">
        <f>H15-D$32</f>
        <v>-2800</v>
      </c>
      <c r="J15" s="1" t="s">
        <v>70</v>
      </c>
      <c r="K15" s="21" t="s">
        <v>71</v>
      </c>
    </row>
    <row r="16" spans="1:12" x14ac:dyDescent="0.25">
      <c r="A16" s="24">
        <v>44681</v>
      </c>
      <c r="B16" s="21" t="s">
        <v>59</v>
      </c>
      <c r="C16" s="23">
        <v>1.86</v>
      </c>
      <c r="D16" s="1">
        <v>11</v>
      </c>
      <c r="E16" s="1" t="s">
        <v>6</v>
      </c>
      <c r="F16" s="28" t="s">
        <v>29</v>
      </c>
      <c r="G16" s="29"/>
      <c r="H16" s="7">
        <f>C16*D$33</f>
        <v>6510</v>
      </c>
      <c r="I16" s="7">
        <f>H16-D$33</f>
        <v>3010</v>
      </c>
      <c r="J16" s="1" t="s">
        <v>23</v>
      </c>
      <c r="K16" s="21" t="s">
        <v>25</v>
      </c>
    </row>
    <row r="17" spans="1:12" x14ac:dyDescent="0.25">
      <c r="A17" s="24"/>
      <c r="B17" s="21"/>
      <c r="C17" s="23"/>
      <c r="D17" s="11"/>
      <c r="E17" s="1"/>
      <c r="F17" s="13"/>
      <c r="G17" s="13"/>
      <c r="H17" s="7"/>
      <c r="I17" s="7"/>
      <c r="J17" s="25"/>
      <c r="K17" s="21"/>
    </row>
    <row r="18" spans="1:12" x14ac:dyDescent="0.25">
      <c r="A18" s="24"/>
      <c r="B18" s="21"/>
      <c r="C18" s="23"/>
      <c r="D18" s="11"/>
      <c r="E18" s="1"/>
      <c r="F18" s="13"/>
      <c r="G18" s="13"/>
      <c r="H18" s="7"/>
      <c r="I18" s="7"/>
      <c r="J18" s="25"/>
      <c r="K18" s="21"/>
    </row>
    <row r="19" spans="1:12" x14ac:dyDescent="0.25">
      <c r="A19" s="1"/>
      <c r="B19" s="1"/>
      <c r="C19" s="1"/>
      <c r="D19" s="1"/>
      <c r="E19" s="1"/>
      <c r="F19" s="1"/>
      <c r="G19" s="1"/>
      <c r="H19" s="16"/>
      <c r="I19" s="1"/>
      <c r="J19" s="1"/>
      <c r="K19" s="1"/>
    </row>
    <row r="20" spans="1:12" x14ac:dyDescent="0.25">
      <c r="A20" s="1"/>
      <c r="B20" s="1"/>
      <c r="C20" s="1"/>
      <c r="D20" s="1"/>
      <c r="E20" s="59"/>
      <c r="F20" s="59"/>
      <c r="G20" s="59"/>
      <c r="H20" s="60"/>
      <c r="I20" s="59"/>
      <c r="J20" s="59"/>
      <c r="K20" s="59"/>
    </row>
    <row r="21" spans="1:12" ht="15.75" x14ac:dyDescent="0.25">
      <c r="A21" s="1"/>
      <c r="B21" s="1" t="s">
        <v>10</v>
      </c>
      <c r="C21" s="1"/>
      <c r="D21" s="1">
        <f>COUNT(D2:D18)</f>
        <v>15</v>
      </c>
      <c r="E21" s="31"/>
      <c r="F21" s="31"/>
      <c r="G21" s="31"/>
      <c r="H21" s="32"/>
      <c r="I21" s="31"/>
      <c r="J21" s="31"/>
      <c r="K21" s="33"/>
    </row>
    <row r="22" spans="1:12" x14ac:dyDescent="0.25">
      <c r="A22" s="1"/>
      <c r="B22" s="1" t="s">
        <v>11</v>
      </c>
      <c r="C22" s="1"/>
      <c r="D22" s="4">
        <v>3</v>
      </c>
      <c r="E22" s="31"/>
      <c r="F22" s="34"/>
      <c r="G22" s="34"/>
      <c r="H22" s="40"/>
      <c r="I22" s="41"/>
      <c r="J22" s="34"/>
      <c r="K22" s="34"/>
      <c r="L22" s="1"/>
    </row>
    <row r="23" spans="1:12" x14ac:dyDescent="0.25">
      <c r="A23" s="1"/>
      <c r="B23" s="1" t="s">
        <v>12</v>
      </c>
      <c r="C23" s="1"/>
      <c r="D23" s="5">
        <f>D21-D22</f>
        <v>12</v>
      </c>
      <c r="E23" s="31"/>
      <c r="F23" s="34"/>
      <c r="G23" s="34"/>
      <c r="H23" s="40"/>
      <c r="I23" s="41"/>
      <c r="J23" s="34"/>
      <c r="K23" s="34"/>
      <c r="L23" s="1"/>
    </row>
    <row r="24" spans="1:12" x14ac:dyDescent="0.25">
      <c r="A24" s="1"/>
      <c r="B24" s="1" t="s">
        <v>13</v>
      </c>
      <c r="C24" s="1"/>
      <c r="D24" s="1">
        <f>D23/D21*100</f>
        <v>80</v>
      </c>
      <c r="E24" s="31"/>
      <c r="F24" s="34"/>
      <c r="G24" s="34"/>
      <c r="H24" s="40"/>
      <c r="I24" s="41"/>
      <c r="J24" s="34"/>
      <c r="K24" s="34"/>
      <c r="L24" s="1"/>
    </row>
    <row r="25" spans="1:12" x14ac:dyDescent="0.25">
      <c r="A25" s="1"/>
      <c r="B25" s="1" t="s">
        <v>14</v>
      </c>
      <c r="C25" s="1"/>
      <c r="D25" s="1">
        <f>1/D26*100</f>
        <v>47.036688617121349</v>
      </c>
      <c r="E25" s="31"/>
      <c r="F25" s="34"/>
      <c r="G25" s="34"/>
      <c r="H25" s="40"/>
      <c r="I25" s="41"/>
      <c r="J25" s="34"/>
      <c r="K25" s="34"/>
      <c r="L25" s="1"/>
    </row>
    <row r="26" spans="1:12" x14ac:dyDescent="0.25">
      <c r="A26" s="1"/>
      <c r="B26" s="1" t="s">
        <v>15</v>
      </c>
      <c r="C26" s="1"/>
      <c r="D26" s="1">
        <f>SUM(C2:C16)/D21</f>
        <v>2.1260000000000003</v>
      </c>
      <c r="E26" s="31"/>
      <c r="F26" s="34"/>
      <c r="G26" s="34"/>
      <c r="H26" s="40"/>
      <c r="I26" s="41"/>
      <c r="J26" s="34"/>
      <c r="K26" s="34"/>
      <c r="L26" s="1"/>
    </row>
    <row r="27" spans="1:12" x14ac:dyDescent="0.25">
      <c r="A27" s="1"/>
      <c r="B27" s="1" t="s">
        <v>16</v>
      </c>
      <c r="C27" s="1"/>
      <c r="D27" s="5">
        <f>D24-D25</f>
        <v>32.963311382878651</v>
      </c>
      <c r="E27" s="31"/>
      <c r="F27" s="34"/>
      <c r="G27" s="34"/>
      <c r="H27" s="40"/>
      <c r="I27" s="41"/>
      <c r="J27" s="34"/>
      <c r="K27" s="34"/>
      <c r="L27" s="1"/>
    </row>
    <row r="28" spans="1:12" x14ac:dyDescent="0.25">
      <c r="A28" s="1"/>
      <c r="B28" s="1" t="s">
        <v>17</v>
      </c>
      <c r="C28" s="1"/>
      <c r="D28" s="5">
        <f>D36/1</f>
        <v>58.372999999999998</v>
      </c>
      <c r="E28" s="31"/>
      <c r="F28" s="34"/>
      <c r="G28" s="34"/>
      <c r="H28" s="40"/>
      <c r="I28" s="41"/>
      <c r="J28" s="34"/>
      <c r="K28" s="34"/>
      <c r="L28" s="1"/>
    </row>
    <row r="29" spans="1:12" ht="18.75" x14ac:dyDescent="0.3">
      <c r="A29" s="1"/>
      <c r="B29" s="15" t="s">
        <v>199</v>
      </c>
      <c r="C29" s="1"/>
      <c r="D29" s="20">
        <v>100000</v>
      </c>
      <c r="E29" s="31"/>
      <c r="F29" s="34"/>
      <c r="G29" s="34"/>
      <c r="H29" s="40"/>
      <c r="I29" s="41"/>
      <c r="J29" s="34"/>
      <c r="K29" s="34"/>
      <c r="L29" s="1"/>
    </row>
    <row r="30" spans="1:12" ht="18.75" x14ac:dyDescent="0.3">
      <c r="A30" s="1"/>
      <c r="B30" s="1" t="s">
        <v>22</v>
      </c>
      <c r="C30" s="1"/>
      <c r="D30" s="6">
        <v>100000</v>
      </c>
      <c r="E30" s="31"/>
      <c r="F30" s="34"/>
      <c r="G30" s="34"/>
      <c r="H30" s="40"/>
      <c r="I30" s="41"/>
      <c r="J30" s="34"/>
      <c r="K30" s="34"/>
      <c r="L30" s="1"/>
    </row>
    <row r="31" spans="1:12" x14ac:dyDescent="0.25">
      <c r="A31" s="1"/>
      <c r="B31" s="1" t="s">
        <v>18</v>
      </c>
      <c r="C31" s="1"/>
      <c r="D31" s="7">
        <f>D30/100</f>
        <v>1000</v>
      </c>
      <c r="E31" s="31"/>
      <c r="F31" s="34"/>
      <c r="G31" s="34"/>
      <c r="H31" s="40"/>
      <c r="I31" s="41"/>
      <c r="J31" s="34"/>
      <c r="K31" s="34"/>
      <c r="L31" s="1"/>
    </row>
    <row r="32" spans="1:12" x14ac:dyDescent="0.25">
      <c r="A32" s="1"/>
      <c r="B32" s="1" t="s">
        <v>189</v>
      </c>
      <c r="C32" s="1"/>
      <c r="D32" s="57">
        <f>D$31*2.8</f>
        <v>2800</v>
      </c>
      <c r="E32" s="54"/>
      <c r="F32" s="34"/>
      <c r="G32" s="34"/>
      <c r="H32" s="40"/>
      <c r="I32" s="41"/>
      <c r="J32" s="34"/>
      <c r="K32" s="34"/>
      <c r="L32" s="1"/>
    </row>
    <row r="33" spans="1:12" x14ac:dyDescent="0.25">
      <c r="A33" s="1"/>
      <c r="B33" s="1" t="s">
        <v>188</v>
      </c>
      <c r="C33" s="1"/>
      <c r="D33" s="55">
        <f>D$31*3.5</f>
        <v>3500</v>
      </c>
      <c r="E33" s="31"/>
      <c r="F33" s="34"/>
      <c r="G33" s="34"/>
      <c r="H33" s="40"/>
      <c r="I33" s="41"/>
      <c r="J33" s="34"/>
      <c r="K33" s="34"/>
      <c r="L33" s="1"/>
    </row>
    <row r="34" spans="1:12" x14ac:dyDescent="0.25">
      <c r="A34" s="1"/>
      <c r="B34" s="1" t="s">
        <v>103</v>
      </c>
      <c r="C34" s="1"/>
      <c r="D34" s="56">
        <f>D31*7</f>
        <v>7000</v>
      </c>
      <c r="E34" s="31"/>
      <c r="F34" s="34"/>
      <c r="G34" s="34"/>
      <c r="H34" s="40"/>
      <c r="I34" s="31"/>
      <c r="J34" s="34"/>
      <c r="K34" s="34"/>
      <c r="L34" s="1"/>
    </row>
    <row r="35" spans="1:12" x14ac:dyDescent="0.25">
      <c r="A35" s="1"/>
      <c r="B35" s="1" t="s">
        <v>19</v>
      </c>
      <c r="C35" s="1"/>
      <c r="D35" s="7">
        <f>SUM(I2:I16)</f>
        <v>58373</v>
      </c>
      <c r="E35" s="31"/>
      <c r="F35" s="34"/>
      <c r="G35" s="34"/>
      <c r="H35" s="40"/>
      <c r="I35" s="31"/>
      <c r="J35" s="34"/>
      <c r="K35" s="34"/>
      <c r="L35" s="1"/>
    </row>
    <row r="36" spans="1:12" x14ac:dyDescent="0.25">
      <c r="A36" s="1"/>
      <c r="B36" s="9" t="s">
        <v>20</v>
      </c>
      <c r="C36" s="1"/>
      <c r="D36" s="1">
        <f>D35/D30*100</f>
        <v>58.372999999999998</v>
      </c>
      <c r="E36" s="31">
        <f>D36/100</f>
        <v>0.58372999999999997</v>
      </c>
      <c r="F36" s="34"/>
      <c r="G36" s="34"/>
      <c r="H36" s="40"/>
      <c r="I36" s="31"/>
      <c r="J36" s="34"/>
      <c r="K36" s="34"/>
      <c r="L36" s="1"/>
    </row>
    <row r="37" spans="1:12" x14ac:dyDescent="0.25">
      <c r="A37" s="1"/>
      <c r="B37" s="1"/>
      <c r="C37" s="1"/>
      <c r="D37" s="7"/>
      <c r="E37" s="31"/>
      <c r="F37" s="34"/>
      <c r="G37" s="34"/>
      <c r="H37" s="40"/>
      <c r="I37" s="31"/>
      <c r="J37" s="34"/>
      <c r="K37" s="34"/>
      <c r="L37" s="1"/>
    </row>
    <row r="38" spans="1:12" x14ac:dyDescent="0.25">
      <c r="A38" s="1"/>
      <c r="B38" s="1"/>
      <c r="C38" s="1"/>
      <c r="D38" s="7"/>
      <c r="E38" s="31"/>
      <c r="F38" s="34"/>
      <c r="G38" s="34"/>
      <c r="H38" s="40"/>
      <c r="I38" s="31"/>
      <c r="J38" s="34"/>
      <c r="K38" s="34"/>
      <c r="L38" s="1"/>
    </row>
    <row r="39" spans="1:12" x14ac:dyDescent="0.25">
      <c r="A39" s="1"/>
      <c r="B39" s="10"/>
      <c r="C39" s="1"/>
      <c r="D39" s="1"/>
      <c r="E39" s="31"/>
      <c r="F39" s="34"/>
      <c r="G39" s="34"/>
      <c r="H39" s="40"/>
      <c r="I39" s="31"/>
      <c r="J39" s="34"/>
      <c r="K39" s="34"/>
      <c r="L39" s="1"/>
    </row>
    <row r="40" spans="1:12" x14ac:dyDescent="0.25">
      <c r="A40" s="1"/>
      <c r="B40" s="10"/>
      <c r="C40" s="1"/>
      <c r="D40" s="1"/>
      <c r="E40" s="31"/>
      <c r="F40" s="34"/>
      <c r="G40" s="34"/>
      <c r="H40" s="40"/>
      <c r="I40" s="31"/>
      <c r="J40" s="34"/>
      <c r="K40" s="34"/>
      <c r="L40" s="1"/>
    </row>
    <row r="41" spans="1:12" x14ac:dyDescent="0.25">
      <c r="A41" s="1"/>
      <c r="B41" s="10"/>
      <c r="C41" s="1"/>
      <c r="D41" s="1"/>
      <c r="E41" s="31"/>
      <c r="F41" s="34"/>
      <c r="G41" s="34"/>
      <c r="H41" s="40"/>
      <c r="I41" s="31"/>
      <c r="J41" s="34"/>
      <c r="K41" s="34"/>
      <c r="L41" s="1"/>
    </row>
    <row r="42" spans="1:12" x14ac:dyDescent="0.25">
      <c r="A42" s="1"/>
      <c r="B42" s="1"/>
      <c r="C42" s="1"/>
      <c r="D42" s="1"/>
      <c r="E42" s="31"/>
      <c r="F42" s="34"/>
      <c r="G42" s="34"/>
      <c r="H42" s="40"/>
      <c r="I42" s="31"/>
      <c r="J42" s="34"/>
      <c r="K42" s="34"/>
      <c r="L42" s="1"/>
    </row>
    <row r="43" spans="1:12" x14ac:dyDescent="0.25">
      <c r="A43" s="1"/>
      <c r="B43" s="1"/>
      <c r="C43" s="1"/>
      <c r="D43" s="1"/>
      <c r="E43" s="31"/>
      <c r="F43" s="34"/>
      <c r="G43" s="34"/>
      <c r="H43" s="40"/>
      <c r="I43" s="31"/>
      <c r="J43" s="34"/>
      <c r="K43" s="34"/>
      <c r="L43" s="1"/>
    </row>
    <row r="44" spans="1:12" x14ac:dyDescent="0.25">
      <c r="A44" s="1"/>
      <c r="B44" s="1"/>
      <c r="C44" s="1"/>
      <c r="D44" s="1"/>
      <c r="E44" s="31"/>
      <c r="F44" s="34"/>
      <c r="G44" s="34"/>
      <c r="H44" s="40"/>
      <c r="I44" s="31"/>
      <c r="J44" s="34"/>
      <c r="K44" s="34"/>
      <c r="L44" s="1"/>
    </row>
    <row r="45" spans="1:12" x14ac:dyDescent="0.25">
      <c r="A45" s="1"/>
      <c r="B45" s="1"/>
      <c r="C45" s="1"/>
      <c r="D45" s="1"/>
      <c r="E45" s="31"/>
      <c r="F45" s="34"/>
      <c r="G45" s="34"/>
      <c r="H45" s="40"/>
      <c r="I45" s="31"/>
      <c r="J45" s="34"/>
      <c r="K45" s="34"/>
      <c r="L45" s="1"/>
    </row>
    <row r="46" spans="1:12" x14ac:dyDescent="0.25">
      <c r="A46" s="1"/>
      <c r="B46" s="1"/>
      <c r="C46" s="1"/>
      <c r="D46" s="1"/>
      <c r="E46" s="31"/>
      <c r="F46" s="34"/>
      <c r="G46" s="34"/>
      <c r="H46" s="40"/>
      <c r="I46" s="31"/>
      <c r="J46" s="34"/>
      <c r="K46" s="34"/>
      <c r="L46" s="1"/>
    </row>
    <row r="47" spans="1:12" x14ac:dyDescent="0.25">
      <c r="A47" s="1"/>
      <c r="B47" s="1"/>
      <c r="C47" s="1"/>
      <c r="D47" s="1"/>
      <c r="E47" s="31"/>
      <c r="F47" s="34"/>
      <c r="G47" s="34"/>
      <c r="H47" s="40"/>
      <c r="I47" s="31"/>
      <c r="J47" s="34"/>
      <c r="K47" s="34"/>
      <c r="L47" s="1"/>
    </row>
    <row r="48" spans="1:12" x14ac:dyDescent="0.25">
      <c r="A48" s="1"/>
      <c r="B48" s="1"/>
      <c r="C48" s="1"/>
      <c r="D48" s="1"/>
      <c r="E48" s="31"/>
      <c r="F48" s="34"/>
      <c r="G48" s="34"/>
      <c r="H48" s="40"/>
      <c r="I48" s="31"/>
      <c r="J48" s="34"/>
      <c r="K48" s="34"/>
      <c r="L48" s="1"/>
    </row>
    <row r="49" spans="1:12" x14ac:dyDescent="0.25">
      <c r="A49" s="1"/>
      <c r="B49" s="1"/>
      <c r="C49" s="1"/>
      <c r="D49" s="1"/>
      <c r="E49" s="31"/>
      <c r="F49" s="34"/>
      <c r="G49" s="34"/>
      <c r="H49" s="40"/>
      <c r="I49" s="31"/>
      <c r="J49" s="34"/>
      <c r="K49" s="34"/>
      <c r="L49" s="1"/>
    </row>
    <row r="50" spans="1:12" x14ac:dyDescent="0.25">
      <c r="A50" s="1"/>
      <c r="B50" s="1"/>
      <c r="C50" s="1"/>
      <c r="D50" s="1"/>
      <c r="E50" s="31"/>
      <c r="F50" s="34"/>
      <c r="G50" s="34"/>
      <c r="H50" s="40"/>
      <c r="I50" s="31"/>
      <c r="J50" s="34"/>
      <c r="K50" s="34"/>
      <c r="L50" s="1"/>
    </row>
    <row r="51" spans="1:12" x14ac:dyDescent="0.25">
      <c r="A51" s="1"/>
      <c r="B51" s="1"/>
      <c r="C51" s="1"/>
      <c r="D51" s="1"/>
      <c r="E51" s="31"/>
      <c r="F51" s="34"/>
      <c r="G51" s="40"/>
      <c r="H51" s="40"/>
      <c r="I51" s="31"/>
      <c r="J51" s="34"/>
      <c r="K51" s="34"/>
      <c r="L51" s="1"/>
    </row>
    <row r="52" spans="1:12" x14ac:dyDescent="0.25">
      <c r="A52" s="1"/>
      <c r="B52" s="1"/>
      <c r="C52" s="1"/>
      <c r="D52" s="1"/>
      <c r="E52" s="31"/>
      <c r="F52" s="34"/>
      <c r="G52" s="34"/>
      <c r="H52" s="40"/>
      <c r="I52" s="31"/>
      <c r="J52" s="34"/>
      <c r="K52" s="34"/>
      <c r="L52" s="1"/>
    </row>
    <row r="53" spans="1:12" x14ac:dyDescent="0.25">
      <c r="A53" s="1"/>
      <c r="B53" s="1"/>
      <c r="C53" s="1"/>
      <c r="D53" s="1"/>
      <c r="E53" s="31"/>
      <c r="F53" s="34"/>
      <c r="G53" s="34"/>
      <c r="H53" s="40"/>
      <c r="I53" s="31"/>
      <c r="J53" s="34"/>
      <c r="K53" s="34"/>
      <c r="L53" s="1"/>
    </row>
    <row r="54" spans="1:12" x14ac:dyDescent="0.25">
      <c r="A54" s="1"/>
      <c r="B54" s="1"/>
      <c r="C54" s="1"/>
      <c r="D54" s="1"/>
      <c r="E54" s="31"/>
      <c r="F54" s="31"/>
      <c r="G54" s="31"/>
      <c r="H54" s="31"/>
      <c r="I54" s="31"/>
      <c r="J54" s="31"/>
      <c r="K54" s="31"/>
      <c r="L54" s="1"/>
    </row>
    <row r="55" spans="1:12" ht="15.75" x14ac:dyDescent="0.25">
      <c r="A55" s="1"/>
      <c r="B55" s="1"/>
      <c r="C55" s="1"/>
      <c r="D55" s="1"/>
      <c r="E55" s="31"/>
      <c r="F55" s="35"/>
      <c r="G55" s="35"/>
      <c r="H55" s="36"/>
      <c r="I55" s="36"/>
      <c r="J55" s="37"/>
      <c r="K55" s="36"/>
      <c r="L55" s="1"/>
    </row>
    <row r="56" spans="1:12" ht="15.75" x14ac:dyDescent="0.25">
      <c r="A56" s="1"/>
      <c r="B56" s="1"/>
      <c r="C56" s="1"/>
      <c r="D56" s="1"/>
      <c r="E56" s="31"/>
      <c r="F56" s="35"/>
      <c r="G56" s="35"/>
      <c r="H56" s="36"/>
      <c r="I56" s="36"/>
      <c r="J56" s="36"/>
      <c r="K56" s="36"/>
      <c r="L56" s="1"/>
    </row>
    <row r="57" spans="1:12" ht="15.75" x14ac:dyDescent="0.25">
      <c r="A57" s="1"/>
      <c r="B57" s="1"/>
      <c r="C57" s="1"/>
      <c r="D57" s="1"/>
      <c r="E57" s="31"/>
      <c r="F57" s="35"/>
      <c r="G57" s="35"/>
      <c r="H57" s="36"/>
      <c r="I57" s="36"/>
      <c r="J57" s="36"/>
      <c r="K57" s="36"/>
      <c r="L57" s="1"/>
    </row>
    <row r="58" spans="1:12" x14ac:dyDescent="0.25">
      <c r="A58" s="1"/>
      <c r="B58" s="1"/>
      <c r="C58" s="1"/>
      <c r="D58" s="1"/>
      <c r="E58" s="31"/>
      <c r="F58" s="38"/>
      <c r="G58" s="38"/>
      <c r="H58" s="38"/>
      <c r="I58" s="38"/>
      <c r="J58" s="38"/>
      <c r="K58" s="38"/>
      <c r="L58" s="1"/>
    </row>
    <row r="59" spans="1:12" x14ac:dyDescent="0.25">
      <c r="A59" s="1"/>
      <c r="B59" s="1"/>
      <c r="C59" s="1"/>
      <c r="D59" s="1"/>
      <c r="E59" s="31"/>
      <c r="F59" s="39"/>
      <c r="G59" s="39"/>
      <c r="H59" s="39"/>
      <c r="I59" s="39"/>
      <c r="J59" s="39"/>
      <c r="K59" s="39"/>
      <c r="L59" s="31"/>
    </row>
    <row r="60" spans="1:12" x14ac:dyDescent="0.25">
      <c r="A60" s="1"/>
      <c r="B60" s="1"/>
      <c r="C60" s="1"/>
      <c r="D60" s="1"/>
      <c r="E60" s="31"/>
      <c r="F60" s="39"/>
      <c r="G60" s="39"/>
      <c r="H60" s="39"/>
      <c r="I60" s="39"/>
      <c r="J60" s="39"/>
      <c r="K60" s="39"/>
      <c r="L60" s="31"/>
    </row>
    <row r="61" spans="1:12" x14ac:dyDescent="0.25">
      <c r="A61" s="1"/>
      <c r="B61" s="1"/>
      <c r="C61" s="1"/>
      <c r="D61" s="1"/>
      <c r="E61" s="31"/>
      <c r="F61" s="39"/>
      <c r="G61" s="39"/>
      <c r="H61" s="39"/>
      <c r="I61" s="39"/>
      <c r="J61" s="39"/>
      <c r="K61" s="39"/>
      <c r="L61" s="31"/>
    </row>
    <row r="62" spans="1:12" x14ac:dyDescent="0.25">
      <c r="A62" s="1"/>
      <c r="B62" s="1"/>
      <c r="C62" s="1"/>
      <c r="D62" s="1"/>
      <c r="E62" s="31"/>
      <c r="F62" s="39"/>
      <c r="G62" s="39"/>
      <c r="H62" s="39"/>
      <c r="I62" s="39"/>
      <c r="J62" s="39"/>
      <c r="K62" s="39"/>
      <c r="L62" s="31"/>
    </row>
    <row r="63" spans="1:12" x14ac:dyDescent="0.25">
      <c r="A63" s="1"/>
      <c r="B63" s="1"/>
      <c r="C63" s="1"/>
      <c r="D63" s="1"/>
      <c r="E63" s="31"/>
      <c r="F63" s="39"/>
      <c r="G63" s="39"/>
      <c r="H63" s="39"/>
      <c r="I63" s="39"/>
      <c r="J63" s="39"/>
      <c r="K63" s="39"/>
      <c r="L63" s="36"/>
    </row>
    <row r="64" spans="1:12" x14ac:dyDescent="0.25">
      <c r="A64" s="1"/>
      <c r="B64" s="1"/>
      <c r="C64" s="1"/>
      <c r="D64" s="1"/>
      <c r="E64" s="31"/>
      <c r="F64" s="39"/>
      <c r="G64" s="39"/>
      <c r="H64" s="39"/>
      <c r="I64" s="39"/>
      <c r="J64" s="39"/>
      <c r="K64" s="39"/>
      <c r="L64" s="36"/>
    </row>
    <row r="65" spans="1:12" x14ac:dyDescent="0.25">
      <c r="A65" s="1"/>
      <c r="B65" s="1"/>
      <c r="C65" s="1"/>
      <c r="D65" s="1"/>
      <c r="E65" s="31"/>
      <c r="F65" s="39"/>
      <c r="G65" s="39"/>
      <c r="H65" s="39"/>
      <c r="I65" s="39"/>
      <c r="J65" s="39"/>
      <c r="K65" s="39"/>
      <c r="L65" s="36"/>
    </row>
    <row r="66" spans="1:12" x14ac:dyDescent="0.25">
      <c r="A66" s="1"/>
      <c r="B66" s="1"/>
      <c r="C66" s="1"/>
      <c r="D66" s="1"/>
      <c r="E66" s="31"/>
      <c r="F66" s="39"/>
      <c r="G66" s="39"/>
      <c r="H66" s="39"/>
      <c r="I66" s="39"/>
      <c r="J66" s="39"/>
      <c r="K66" s="39"/>
      <c r="L66" s="36"/>
    </row>
    <row r="67" spans="1:12" x14ac:dyDescent="0.25">
      <c r="A67" s="1"/>
      <c r="B67" s="1"/>
      <c r="C67" s="1"/>
      <c r="D67" s="1"/>
      <c r="E67" s="31"/>
      <c r="F67" s="31"/>
      <c r="G67" s="31"/>
      <c r="H67" s="31"/>
      <c r="I67" s="31"/>
      <c r="J67" s="31"/>
      <c r="K67" s="31"/>
      <c r="L67" s="36"/>
    </row>
    <row r="68" spans="1:12" x14ac:dyDescent="0.25">
      <c r="A68" s="1"/>
      <c r="B68" s="1"/>
      <c r="C68" s="1"/>
      <c r="D68" s="1"/>
      <c r="E68" s="31"/>
      <c r="F68" s="31"/>
      <c r="G68" s="31"/>
      <c r="H68" s="31"/>
      <c r="I68" s="31"/>
      <c r="J68" s="31"/>
      <c r="K68" s="31"/>
    </row>
    <row r="69" spans="1:12" x14ac:dyDescent="0.25">
      <c r="A69" s="1"/>
      <c r="B69" s="1"/>
      <c r="C69" s="1"/>
      <c r="D69" s="1"/>
      <c r="E69" s="31"/>
      <c r="F69" s="31"/>
      <c r="G69" s="31"/>
      <c r="H69" s="31"/>
      <c r="I69" s="31"/>
      <c r="J69" s="31"/>
      <c r="K69" s="31"/>
    </row>
    <row r="70" spans="1:12" x14ac:dyDescent="0.25">
      <c r="A70" s="1"/>
      <c r="B70" s="1"/>
      <c r="C70" s="1"/>
      <c r="D70" s="1"/>
      <c r="E70" s="31"/>
      <c r="F70" s="31"/>
      <c r="G70" s="31"/>
      <c r="H70" s="31"/>
      <c r="I70" s="31"/>
      <c r="J70" s="31"/>
      <c r="K70" s="31"/>
    </row>
    <row r="71" spans="1:12" x14ac:dyDescent="0.25">
      <c r="A71" s="1"/>
      <c r="B71" s="1"/>
      <c r="C71" s="1"/>
      <c r="D71" s="1"/>
      <c r="E71" s="31"/>
      <c r="F71" s="31"/>
      <c r="G71" s="31"/>
      <c r="H71" s="31"/>
      <c r="I71" s="31"/>
      <c r="J71" s="31"/>
      <c r="K71" s="31"/>
    </row>
    <row r="72" spans="1:12" x14ac:dyDescent="0.25">
      <c r="A72" s="1"/>
      <c r="B72" s="1"/>
      <c r="C72" s="1"/>
      <c r="D72" s="1"/>
      <c r="E72" s="31"/>
      <c r="F72" s="31"/>
      <c r="G72" s="31"/>
      <c r="H72" s="31"/>
      <c r="I72" s="31"/>
      <c r="J72" s="31"/>
      <c r="K72" s="31"/>
    </row>
    <row r="73" spans="1:12" x14ac:dyDescent="0.25">
      <c r="A73" s="1"/>
      <c r="B73" s="1"/>
      <c r="C73" s="1"/>
      <c r="D73" s="1"/>
      <c r="E73" s="31"/>
      <c r="F73" s="31"/>
      <c r="G73" s="31"/>
      <c r="H73" s="31"/>
      <c r="I73" s="31"/>
      <c r="J73" s="31"/>
      <c r="K73" s="31"/>
    </row>
    <row r="74" spans="1:12" x14ac:dyDescent="0.25">
      <c r="A74" s="1"/>
      <c r="B74" s="1"/>
      <c r="C74" s="1"/>
      <c r="D74" s="1"/>
      <c r="E74" s="31"/>
      <c r="F74" s="31"/>
      <c r="G74" s="31"/>
      <c r="H74" s="31"/>
      <c r="I74" s="31"/>
      <c r="J74" s="31"/>
      <c r="K74" s="31"/>
    </row>
    <row r="75" spans="1:12" x14ac:dyDescent="0.25">
      <c r="A75" s="1"/>
      <c r="B75" s="1"/>
      <c r="C75" s="1"/>
      <c r="D75" s="1"/>
      <c r="E75" s="31"/>
      <c r="F75" s="31"/>
      <c r="G75" s="31"/>
      <c r="H75" s="31"/>
      <c r="I75" s="31"/>
      <c r="J75" s="31"/>
      <c r="K75" s="31"/>
    </row>
    <row r="76" spans="1:12" x14ac:dyDescent="0.25">
      <c r="A76" s="1"/>
      <c r="B76" s="1"/>
      <c r="C76" s="1"/>
      <c r="D76" s="1"/>
      <c r="E76" s="31"/>
      <c r="F76" s="31"/>
      <c r="G76" s="31"/>
      <c r="H76" s="31"/>
      <c r="I76" s="31"/>
      <c r="J76" s="31"/>
      <c r="K76" s="3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mergeCells count="2">
    <mergeCell ref="E20:H20"/>
    <mergeCell ref="I20:K20"/>
  </mergeCells>
  <conditionalFormatting sqref="F22:G53">
    <cfRule type="cellIs" dxfId="62" priority="21" operator="greaterThan">
      <formula>0</formula>
    </cfRule>
    <cfRule type="cellIs" dxfId="61" priority="22" operator="lessThan">
      <formula>-240.63</formula>
    </cfRule>
    <cfRule type="cellIs" dxfId="60" priority="23" operator="greaterThan">
      <formula>0</formula>
    </cfRule>
  </conditionalFormatting>
  <conditionalFormatting sqref="F59:K66">
    <cfRule type="cellIs" dxfId="59" priority="13" operator="equal">
      <formula>0</formula>
    </cfRule>
    <cfRule type="cellIs" dxfId="58" priority="14" operator="equal">
      <formula>"'-'"</formula>
    </cfRule>
    <cfRule type="cellIs" dxfId="57" priority="15" operator="greater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I2:I18">
    <cfRule type="cellIs" dxfId="54" priority="24" operator="lessThan">
      <formula>0</formula>
    </cfRule>
    <cfRule type="cellIs" dxfId="53" priority="25" operator="greaterThan">
      <formula>0</formula>
    </cfRule>
  </conditionalFormatting>
  <conditionalFormatting sqref="J22:J53">
    <cfRule type="cellIs" dxfId="52" priority="18" operator="greaterThan">
      <formula>0</formula>
    </cfRule>
    <cfRule type="cellIs" dxfId="51" priority="19" operator="lessThan">
      <formula>-240.63</formula>
    </cfRule>
    <cfRule type="cellIs" dxfId="50" priority="20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B25" sqref="B2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8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2" t="s">
        <v>8</v>
      </c>
      <c r="J1" s="2" t="s">
        <v>21</v>
      </c>
      <c r="K1" s="2" t="s">
        <v>9</v>
      </c>
      <c r="L1" s="1"/>
    </row>
    <row r="2" spans="1:12" x14ac:dyDescent="0.25">
      <c r="A2" s="3">
        <v>44683</v>
      </c>
      <c r="B2" s="21" t="s">
        <v>81</v>
      </c>
      <c r="C2" s="23">
        <v>1.8</v>
      </c>
      <c r="D2" s="11">
        <v>18</v>
      </c>
      <c r="E2" s="1" t="s">
        <v>28</v>
      </c>
      <c r="F2" s="13" t="s">
        <v>29</v>
      </c>
      <c r="G2" s="14"/>
      <c r="H2" s="42">
        <f>C2*D$27</f>
        <v>5040</v>
      </c>
      <c r="I2" s="7">
        <f>H2-D$27</f>
        <v>2240</v>
      </c>
      <c r="J2" s="25" t="s">
        <v>60</v>
      </c>
      <c r="K2" s="21" t="s">
        <v>25</v>
      </c>
      <c r="L2" s="1"/>
    </row>
    <row r="3" spans="1:12" x14ac:dyDescent="0.25">
      <c r="A3" s="24">
        <v>44685</v>
      </c>
      <c r="B3" s="21" t="s">
        <v>72</v>
      </c>
      <c r="C3" s="23">
        <v>2.19</v>
      </c>
      <c r="D3" s="1">
        <v>13</v>
      </c>
      <c r="E3" s="1" t="s">
        <v>34</v>
      </c>
      <c r="F3" s="5" t="s">
        <v>35</v>
      </c>
      <c r="G3" s="5"/>
      <c r="H3" s="42">
        <f>C3*D$29</f>
        <v>15330</v>
      </c>
      <c r="I3" s="7">
        <f>H3-D$29</f>
        <v>8330</v>
      </c>
      <c r="J3" s="1" t="s">
        <v>24</v>
      </c>
      <c r="K3" s="21" t="s">
        <v>73</v>
      </c>
      <c r="L3" s="1"/>
    </row>
    <row r="4" spans="1:12" x14ac:dyDescent="0.25">
      <c r="A4" s="3">
        <v>44688</v>
      </c>
      <c r="B4" s="21" t="s">
        <v>82</v>
      </c>
      <c r="C4" s="23">
        <v>1.95</v>
      </c>
      <c r="D4" s="1">
        <v>24</v>
      </c>
      <c r="E4" s="1" t="s">
        <v>28</v>
      </c>
      <c r="F4" s="5" t="s">
        <v>29</v>
      </c>
      <c r="G4" s="1"/>
      <c r="H4" s="42">
        <f>C4*D$27</f>
        <v>5460</v>
      </c>
      <c r="I4" s="7">
        <f>H4-D$27</f>
        <v>2660</v>
      </c>
      <c r="J4" s="1" t="s">
        <v>83</v>
      </c>
      <c r="K4" s="21" t="s">
        <v>84</v>
      </c>
      <c r="L4" s="1"/>
    </row>
    <row r="5" spans="1:12" x14ac:dyDescent="0.25">
      <c r="A5" s="3">
        <v>44689</v>
      </c>
      <c r="B5" s="21" t="s">
        <v>85</v>
      </c>
      <c r="C5" s="23">
        <v>1.76</v>
      </c>
      <c r="D5" s="1">
        <v>26</v>
      </c>
      <c r="E5" s="1" t="s">
        <v>28</v>
      </c>
      <c r="F5" s="5" t="s">
        <v>29</v>
      </c>
      <c r="G5" s="1"/>
      <c r="H5" s="42">
        <f>C5*D$27</f>
        <v>4928</v>
      </c>
      <c r="I5" s="7">
        <f>H5-D$27</f>
        <v>2128</v>
      </c>
      <c r="J5" s="1" t="s">
        <v>70</v>
      </c>
      <c r="K5" s="21" t="s">
        <v>86</v>
      </c>
      <c r="L5" s="1"/>
    </row>
    <row r="6" spans="1:12" x14ac:dyDescent="0.25">
      <c r="A6" s="3">
        <v>44691</v>
      </c>
      <c r="B6" s="21" t="s">
        <v>87</v>
      </c>
      <c r="C6" s="23">
        <v>1.4</v>
      </c>
      <c r="D6" s="1">
        <v>22</v>
      </c>
      <c r="E6" s="1" t="s">
        <v>28</v>
      </c>
      <c r="F6" s="5" t="s">
        <v>29</v>
      </c>
      <c r="G6" s="1"/>
      <c r="H6" s="42">
        <f>C6*D$27</f>
        <v>3919.9999999999995</v>
      </c>
      <c r="I6" s="7">
        <f>H6-D$27</f>
        <v>1119.9999999999995</v>
      </c>
      <c r="J6" s="1" t="s">
        <v>70</v>
      </c>
      <c r="K6" s="21" t="s">
        <v>84</v>
      </c>
      <c r="L6" s="1"/>
    </row>
    <row r="7" spans="1:12" x14ac:dyDescent="0.25">
      <c r="A7" s="24">
        <v>44695</v>
      </c>
      <c r="B7" s="21" t="s">
        <v>74</v>
      </c>
      <c r="C7" s="23">
        <v>2.1</v>
      </c>
      <c r="D7" s="11">
        <v>4</v>
      </c>
      <c r="E7" s="1" t="s">
        <v>34</v>
      </c>
      <c r="F7" s="13" t="s">
        <v>35</v>
      </c>
      <c r="G7" s="13"/>
      <c r="H7" s="42">
        <f>C7*D$29</f>
        <v>14700</v>
      </c>
      <c r="I7" s="7">
        <f>H7-D$29</f>
        <v>7700</v>
      </c>
      <c r="J7" s="25" t="s">
        <v>42</v>
      </c>
      <c r="K7" s="21" t="s">
        <v>75</v>
      </c>
      <c r="L7" s="1"/>
    </row>
    <row r="8" spans="1:12" x14ac:dyDescent="0.25">
      <c r="A8" s="24">
        <v>44696</v>
      </c>
      <c r="B8" s="21" t="s">
        <v>77</v>
      </c>
      <c r="C8" s="23">
        <v>2</v>
      </c>
      <c r="D8" s="11">
        <v>7</v>
      </c>
      <c r="E8" s="1" t="s">
        <v>6</v>
      </c>
      <c r="F8" s="13" t="s">
        <v>39</v>
      </c>
      <c r="G8" s="13"/>
      <c r="H8" s="42">
        <f>C8*D$28</f>
        <v>7000</v>
      </c>
      <c r="I8" s="7">
        <f>H8-D$28</f>
        <v>3500</v>
      </c>
      <c r="J8" s="25" t="s">
        <v>24</v>
      </c>
      <c r="K8" s="21" t="s">
        <v>78</v>
      </c>
      <c r="L8" s="1"/>
    </row>
    <row r="9" spans="1:12" x14ac:dyDescent="0.25">
      <c r="A9" s="24">
        <v>44702</v>
      </c>
      <c r="B9" s="21" t="s">
        <v>76</v>
      </c>
      <c r="C9" s="23">
        <v>2.4900000000000002</v>
      </c>
      <c r="D9" s="11">
        <v>9</v>
      </c>
      <c r="E9" s="1" t="s">
        <v>34</v>
      </c>
      <c r="F9" s="13" t="s">
        <v>35</v>
      </c>
      <c r="G9" s="13"/>
      <c r="H9" s="42">
        <f>C9*D$29</f>
        <v>17430</v>
      </c>
      <c r="I9" s="7">
        <f>H9-D$29</f>
        <v>10430</v>
      </c>
      <c r="J9" s="25" t="s">
        <v>42</v>
      </c>
      <c r="K9" s="21" t="s">
        <v>73</v>
      </c>
      <c r="L9" s="1"/>
    </row>
    <row r="10" spans="1:12" x14ac:dyDescent="0.25">
      <c r="A10" s="3">
        <v>44702</v>
      </c>
      <c r="B10" s="21" t="s">
        <v>88</v>
      </c>
      <c r="C10" s="23">
        <v>1.73</v>
      </c>
      <c r="D10" s="1">
        <v>18</v>
      </c>
      <c r="E10" s="1" t="s">
        <v>28</v>
      </c>
      <c r="F10" s="5" t="s">
        <v>29</v>
      </c>
      <c r="G10" s="1"/>
      <c r="H10" s="42">
        <f>C10*D$27</f>
        <v>4844</v>
      </c>
      <c r="I10" s="7">
        <f>H10-D$27</f>
        <v>2044</v>
      </c>
      <c r="J10" s="1" t="s">
        <v>43</v>
      </c>
      <c r="K10" s="21" t="s">
        <v>84</v>
      </c>
      <c r="L10" s="1"/>
    </row>
    <row r="11" spans="1:12" x14ac:dyDescent="0.25">
      <c r="A11" s="24">
        <v>44703</v>
      </c>
      <c r="B11" s="21" t="s">
        <v>79</v>
      </c>
      <c r="C11" s="23">
        <v>1.84</v>
      </c>
      <c r="D11" s="11">
        <v>11</v>
      </c>
      <c r="E11" s="1" t="s">
        <v>6</v>
      </c>
      <c r="F11" s="13" t="s">
        <v>29</v>
      </c>
      <c r="G11" s="13"/>
      <c r="H11" s="42">
        <f>C11*D$28</f>
        <v>6440</v>
      </c>
      <c r="I11" s="7">
        <f>H11-D$28</f>
        <v>2940</v>
      </c>
      <c r="J11" s="25" t="s">
        <v>70</v>
      </c>
      <c r="K11" s="21" t="s">
        <v>80</v>
      </c>
      <c r="L11" s="1"/>
    </row>
    <row r="12" spans="1:12" x14ac:dyDescent="0.25">
      <c r="A12" s="3">
        <v>44710</v>
      </c>
      <c r="B12" s="21" t="s">
        <v>89</v>
      </c>
      <c r="C12" s="23">
        <v>2</v>
      </c>
      <c r="D12" s="1">
        <v>26</v>
      </c>
      <c r="E12" s="1" t="s">
        <v>28</v>
      </c>
      <c r="F12" s="5" t="s">
        <v>39</v>
      </c>
      <c r="G12" s="1"/>
      <c r="H12" s="42">
        <f>C12*D$27</f>
        <v>5600</v>
      </c>
      <c r="I12" s="7">
        <f>H12-D$27</f>
        <v>2800</v>
      </c>
      <c r="J12" s="1" t="s">
        <v>24</v>
      </c>
      <c r="K12" s="21" t="s">
        <v>90</v>
      </c>
    </row>
    <row r="13" spans="1:12" x14ac:dyDescent="0.25">
      <c r="A13" s="3">
        <v>44710</v>
      </c>
      <c r="B13" s="21" t="s">
        <v>91</v>
      </c>
      <c r="C13" s="23">
        <v>2</v>
      </c>
      <c r="D13" s="1">
        <v>24</v>
      </c>
      <c r="E13" s="1" t="s">
        <v>28</v>
      </c>
      <c r="F13" s="5" t="s">
        <v>39</v>
      </c>
      <c r="G13" s="1"/>
      <c r="H13" s="42">
        <f>C13*D$27</f>
        <v>5600</v>
      </c>
      <c r="I13" s="7">
        <f>H13-D$27</f>
        <v>2800</v>
      </c>
      <c r="J13" s="1" t="s">
        <v>27</v>
      </c>
      <c r="K13" s="21" t="s">
        <v>71</v>
      </c>
    </row>
    <row r="14" spans="1:12" x14ac:dyDescent="0.25">
      <c r="A14" s="24"/>
      <c r="B14" s="21"/>
      <c r="C14" s="23"/>
      <c r="D14" s="11"/>
      <c r="E14" s="1"/>
      <c r="F14" s="26"/>
      <c r="G14" s="13"/>
      <c r="H14" s="7"/>
      <c r="I14" s="7"/>
      <c r="J14" s="25"/>
      <c r="K14" s="21"/>
    </row>
    <row r="15" spans="1:12" x14ac:dyDescent="0.25">
      <c r="A15" s="1"/>
      <c r="B15" s="1"/>
      <c r="C15" s="1"/>
      <c r="D15" s="1"/>
      <c r="E15" s="59"/>
      <c r="F15" s="59"/>
      <c r="G15" s="59"/>
      <c r="H15" s="60"/>
      <c r="I15" s="59"/>
      <c r="J15" s="59"/>
      <c r="K15" s="59"/>
      <c r="L15" s="1"/>
    </row>
    <row r="16" spans="1:12" ht="15.75" x14ac:dyDescent="0.25">
      <c r="A16" s="1"/>
      <c r="B16" s="1" t="s">
        <v>10</v>
      </c>
      <c r="C16" s="1"/>
      <c r="D16" s="1">
        <f>COUNT(D2:D14)</f>
        <v>12</v>
      </c>
      <c r="E16" s="31"/>
      <c r="F16" s="31"/>
      <c r="G16" s="31"/>
      <c r="H16" s="32"/>
      <c r="I16" s="31"/>
      <c r="J16" s="31"/>
      <c r="K16" s="33"/>
      <c r="L16" s="1"/>
    </row>
    <row r="17" spans="1:12" x14ac:dyDescent="0.25">
      <c r="A17" s="1"/>
      <c r="B17" s="1" t="s">
        <v>11</v>
      </c>
      <c r="C17" s="1"/>
      <c r="D17" s="4">
        <v>0</v>
      </c>
      <c r="E17" s="31"/>
      <c r="F17" s="34"/>
      <c r="G17" s="34"/>
      <c r="H17" s="40"/>
      <c r="I17" s="41"/>
      <c r="J17" s="34"/>
      <c r="K17" s="34"/>
      <c r="L17" s="1"/>
    </row>
    <row r="18" spans="1:12" x14ac:dyDescent="0.25">
      <c r="A18" s="1"/>
      <c r="B18" s="1" t="s">
        <v>12</v>
      </c>
      <c r="C18" s="1"/>
      <c r="D18" s="5">
        <f>D16-D17</f>
        <v>12</v>
      </c>
      <c r="E18" s="31"/>
      <c r="F18" s="34"/>
      <c r="G18" s="34"/>
      <c r="H18" s="40"/>
      <c r="I18" s="41"/>
      <c r="J18" s="34"/>
      <c r="K18" s="34"/>
      <c r="L18" s="1"/>
    </row>
    <row r="19" spans="1:12" x14ac:dyDescent="0.25">
      <c r="A19" s="1"/>
      <c r="B19" s="1" t="s">
        <v>13</v>
      </c>
      <c r="C19" s="1"/>
      <c r="D19" s="1">
        <f>D18/D16*100</f>
        <v>100</v>
      </c>
      <c r="E19" s="31"/>
      <c r="F19" s="34"/>
      <c r="G19" s="34"/>
      <c r="H19" s="40"/>
      <c r="I19" s="41"/>
      <c r="J19" s="34"/>
      <c r="K19" s="34"/>
      <c r="L19" s="1"/>
    </row>
    <row r="20" spans="1:12" x14ac:dyDescent="0.25">
      <c r="A20" s="1"/>
      <c r="B20" s="1" t="s">
        <v>14</v>
      </c>
      <c r="C20" s="1"/>
      <c r="D20" s="1">
        <f>1/D21*100</f>
        <v>51.59071367153912</v>
      </c>
      <c r="E20" s="31"/>
      <c r="F20" s="34"/>
      <c r="G20" s="34"/>
      <c r="H20" s="40"/>
      <c r="I20" s="41"/>
      <c r="J20" s="34"/>
      <c r="K20" s="34"/>
      <c r="L20" s="1"/>
    </row>
    <row r="21" spans="1:12" x14ac:dyDescent="0.25">
      <c r="A21" s="1"/>
      <c r="B21" s="1" t="s">
        <v>15</v>
      </c>
      <c r="C21" s="1"/>
      <c r="D21" s="1">
        <f>SUM(C2:C14)/D16</f>
        <v>1.9383333333333332</v>
      </c>
      <c r="E21" s="31"/>
      <c r="F21" s="34"/>
      <c r="G21" s="34"/>
      <c r="H21" s="40"/>
      <c r="I21" s="41"/>
      <c r="J21" s="34"/>
      <c r="K21" s="34"/>
      <c r="L21" s="1"/>
    </row>
    <row r="22" spans="1:12" x14ac:dyDescent="0.25">
      <c r="A22" s="1"/>
      <c r="B22" s="1" t="s">
        <v>16</v>
      </c>
      <c r="C22" s="1"/>
      <c r="D22" s="5">
        <f>D19-D20</f>
        <v>48.40928632846088</v>
      </c>
      <c r="E22" s="31"/>
      <c r="F22" s="34"/>
      <c r="G22" s="34"/>
      <c r="H22" s="40"/>
      <c r="I22" s="41"/>
      <c r="J22" s="34"/>
      <c r="K22" s="34"/>
      <c r="L22" s="1"/>
    </row>
    <row r="23" spans="1:12" x14ac:dyDescent="0.25">
      <c r="A23" s="1"/>
      <c r="B23" s="1" t="s">
        <v>17</v>
      </c>
      <c r="C23" s="1"/>
      <c r="D23" s="5">
        <f>D31/1</f>
        <v>48.692</v>
      </c>
      <c r="E23" s="31"/>
      <c r="F23" s="34"/>
      <c r="G23" s="34"/>
      <c r="H23" s="40"/>
      <c r="I23" s="41"/>
      <c r="J23" s="34"/>
      <c r="K23" s="34"/>
      <c r="L23" s="1"/>
    </row>
    <row r="24" spans="1:12" ht="18.75" x14ac:dyDescent="0.3">
      <c r="A24" s="1"/>
      <c r="B24" s="15" t="s">
        <v>199</v>
      </c>
      <c r="C24" s="1"/>
      <c r="D24" s="20">
        <v>100000</v>
      </c>
      <c r="E24" s="31"/>
      <c r="F24" s="34"/>
      <c r="G24" s="34"/>
      <c r="H24" s="40"/>
      <c r="I24" s="41"/>
      <c r="J24" s="34"/>
      <c r="K24" s="34"/>
      <c r="L24" s="1"/>
    </row>
    <row r="25" spans="1:12" ht="18.75" x14ac:dyDescent="0.3">
      <c r="A25" s="1"/>
      <c r="B25" s="1" t="s">
        <v>22</v>
      </c>
      <c r="C25" s="1"/>
      <c r="D25" s="6">
        <v>100000</v>
      </c>
      <c r="E25" s="31"/>
      <c r="F25" s="34"/>
      <c r="G25" s="34"/>
      <c r="H25" s="40"/>
      <c r="I25" s="41"/>
      <c r="J25" s="34"/>
      <c r="K25" s="34"/>
      <c r="L25" s="1"/>
    </row>
    <row r="26" spans="1:12" x14ac:dyDescent="0.25">
      <c r="A26" s="1"/>
      <c r="B26" s="1" t="s">
        <v>18</v>
      </c>
      <c r="C26" s="1"/>
      <c r="D26" s="7">
        <f>D25/100</f>
        <v>1000</v>
      </c>
      <c r="E26" s="31"/>
      <c r="F26" s="34"/>
      <c r="G26" s="34"/>
      <c r="H26" s="40"/>
      <c r="I26" s="41"/>
      <c r="J26" s="34"/>
      <c r="K26" s="34"/>
      <c r="L26" s="1"/>
    </row>
    <row r="27" spans="1:12" x14ac:dyDescent="0.25">
      <c r="A27" s="1"/>
      <c r="B27" s="1" t="s">
        <v>189</v>
      </c>
      <c r="C27" s="1"/>
      <c r="D27" s="57">
        <f>D$26*2.8</f>
        <v>2800</v>
      </c>
      <c r="E27" s="54"/>
      <c r="F27" s="34"/>
      <c r="G27" s="34"/>
      <c r="H27" s="40"/>
      <c r="I27" s="41"/>
      <c r="J27" s="34"/>
      <c r="K27" s="34"/>
      <c r="L27" s="1"/>
    </row>
    <row r="28" spans="1:12" x14ac:dyDescent="0.25">
      <c r="A28" s="1"/>
      <c r="B28" s="1" t="s">
        <v>188</v>
      </c>
      <c r="C28" s="1"/>
      <c r="D28" s="55">
        <f>D$26*3.5</f>
        <v>3500</v>
      </c>
      <c r="E28" s="31"/>
      <c r="F28" s="34"/>
      <c r="G28" s="34"/>
      <c r="H28" s="40"/>
      <c r="I28" s="41"/>
      <c r="J28" s="34"/>
      <c r="K28" s="34"/>
      <c r="L28" s="1"/>
    </row>
    <row r="29" spans="1:12" x14ac:dyDescent="0.25">
      <c r="A29" s="1"/>
      <c r="B29" s="1" t="s">
        <v>103</v>
      </c>
      <c r="C29" s="1"/>
      <c r="D29" s="56">
        <f>D26*7</f>
        <v>7000</v>
      </c>
      <c r="E29" s="31"/>
      <c r="F29" s="34"/>
      <c r="G29" s="34"/>
      <c r="H29" s="40"/>
      <c r="I29" s="31"/>
      <c r="J29" s="34"/>
      <c r="K29" s="34"/>
      <c r="L29" s="1"/>
    </row>
    <row r="30" spans="1:12" x14ac:dyDescent="0.25">
      <c r="A30" s="1"/>
      <c r="B30" s="1" t="s">
        <v>19</v>
      </c>
      <c r="C30" s="1"/>
      <c r="D30" s="7">
        <f>SUM(I2:I14)</f>
        <v>48692</v>
      </c>
      <c r="E30" s="31"/>
      <c r="F30" s="34"/>
      <c r="G30" s="34"/>
      <c r="H30" s="40"/>
      <c r="I30" s="31"/>
      <c r="J30" s="34"/>
      <c r="K30" s="34"/>
      <c r="L30" s="1"/>
    </row>
    <row r="31" spans="1:12" x14ac:dyDescent="0.25">
      <c r="A31" s="1"/>
      <c r="B31" s="9" t="s">
        <v>20</v>
      </c>
      <c r="C31" s="1"/>
      <c r="D31" s="1">
        <f>D30/D25*100</f>
        <v>48.692</v>
      </c>
      <c r="E31" s="31">
        <f>D31/100</f>
        <v>0.48692000000000002</v>
      </c>
      <c r="F31" s="34"/>
      <c r="G31" s="34"/>
      <c r="H31" s="40"/>
      <c r="I31" s="31"/>
      <c r="J31" s="34"/>
      <c r="K31" s="34"/>
      <c r="L31" s="1"/>
    </row>
    <row r="32" spans="1:12" x14ac:dyDescent="0.25">
      <c r="A32" s="1"/>
      <c r="B32" s="1"/>
      <c r="C32" s="1"/>
      <c r="D32" s="7"/>
      <c r="E32" s="31"/>
      <c r="F32" s="34"/>
      <c r="G32" s="34"/>
      <c r="H32" s="40"/>
      <c r="I32" s="31"/>
      <c r="J32" s="34"/>
      <c r="K32" s="34"/>
    </row>
    <row r="33" spans="1:11" x14ac:dyDescent="0.25">
      <c r="A33" s="1"/>
      <c r="B33" s="1"/>
      <c r="C33" s="1"/>
      <c r="D33" s="7"/>
      <c r="E33" s="31"/>
      <c r="F33" s="34"/>
      <c r="G33" s="34"/>
      <c r="H33" s="40"/>
      <c r="I33" s="31"/>
      <c r="J33" s="34"/>
      <c r="K33" s="34"/>
    </row>
    <row r="34" spans="1:11" x14ac:dyDescent="0.25">
      <c r="A34" s="1"/>
      <c r="B34" s="10"/>
      <c r="C34" s="1"/>
      <c r="D34" s="1"/>
      <c r="E34" s="31"/>
      <c r="F34" s="34"/>
      <c r="G34" s="34"/>
      <c r="H34" s="40"/>
      <c r="I34" s="31"/>
      <c r="J34" s="34"/>
      <c r="K34" s="34"/>
    </row>
    <row r="35" spans="1:11" x14ac:dyDescent="0.25">
      <c r="A35" s="1"/>
      <c r="B35" s="10"/>
      <c r="C35" s="1"/>
      <c r="D35" s="1"/>
      <c r="E35" s="31"/>
      <c r="F35" s="34"/>
      <c r="G35" s="34"/>
      <c r="H35" s="40"/>
      <c r="I35" s="31"/>
      <c r="J35" s="34"/>
      <c r="K35" s="34"/>
    </row>
    <row r="36" spans="1:11" x14ac:dyDescent="0.25">
      <c r="A36" s="1"/>
      <c r="B36" s="10"/>
      <c r="C36" s="1"/>
      <c r="D36" s="1"/>
      <c r="E36" s="31"/>
      <c r="F36" s="34"/>
      <c r="G36" s="34"/>
      <c r="H36" s="40"/>
      <c r="I36" s="31"/>
      <c r="J36" s="34"/>
      <c r="K36" s="34"/>
    </row>
    <row r="37" spans="1:11" x14ac:dyDescent="0.25">
      <c r="A37" s="1"/>
      <c r="B37" s="1"/>
      <c r="C37" s="1"/>
      <c r="D37" s="1"/>
      <c r="E37" s="31"/>
      <c r="F37" s="34"/>
      <c r="G37" s="34"/>
      <c r="H37" s="40"/>
      <c r="I37" s="31"/>
      <c r="J37" s="34"/>
      <c r="K37" s="34"/>
    </row>
    <row r="38" spans="1:11" x14ac:dyDescent="0.25">
      <c r="A38" s="1"/>
      <c r="B38" s="1"/>
      <c r="C38" s="1"/>
      <c r="D38" s="1"/>
      <c r="E38" s="31"/>
      <c r="F38" s="34"/>
      <c r="G38" s="34"/>
      <c r="H38" s="40"/>
      <c r="I38" s="31"/>
      <c r="J38" s="34"/>
      <c r="K38" s="34"/>
    </row>
    <row r="39" spans="1:11" x14ac:dyDescent="0.25">
      <c r="A39" s="1"/>
      <c r="B39" s="1"/>
      <c r="C39" s="1"/>
      <c r="D39" s="1"/>
      <c r="E39" s="31"/>
      <c r="F39" s="34"/>
      <c r="G39" s="34"/>
      <c r="H39" s="40"/>
      <c r="I39" s="31"/>
      <c r="J39" s="34"/>
      <c r="K39" s="34"/>
    </row>
    <row r="40" spans="1:11" x14ac:dyDescent="0.25">
      <c r="A40" s="1"/>
      <c r="B40" s="1"/>
      <c r="C40" s="1"/>
      <c r="D40" s="1"/>
      <c r="E40" s="31"/>
      <c r="F40" s="34"/>
      <c r="G40" s="34"/>
      <c r="H40" s="40"/>
      <c r="I40" s="31"/>
      <c r="J40" s="34"/>
      <c r="K40" s="34"/>
    </row>
  </sheetData>
  <mergeCells count="2">
    <mergeCell ref="E15:H15"/>
    <mergeCell ref="I15:K15"/>
  </mergeCells>
  <conditionalFormatting sqref="F17:G40">
    <cfRule type="cellIs" dxfId="49" priority="10" operator="greaterThan">
      <formula>0</formula>
    </cfRule>
    <cfRule type="cellIs" dxfId="48" priority="11" operator="lessThan">
      <formula>-240.63</formula>
    </cfRule>
    <cfRule type="cellIs" dxfId="47" priority="12" operator="greaterThan">
      <formula>0</formula>
    </cfRule>
  </conditionalFormatting>
  <conditionalFormatting sqref="I2:I14">
    <cfRule type="cellIs" dxfId="46" priority="13" operator="lessThan">
      <formula>0</formula>
    </cfRule>
    <cfRule type="cellIs" dxfId="45" priority="14" operator="greaterThan">
      <formula>0</formula>
    </cfRule>
  </conditionalFormatting>
  <conditionalFormatting sqref="J17:J40">
    <cfRule type="cellIs" dxfId="44" priority="7" operator="greaterThan">
      <formula>0</formula>
    </cfRule>
    <cfRule type="cellIs" dxfId="43" priority="8" operator="lessThan">
      <formula>-240.63</formula>
    </cfRule>
    <cfRule type="cellIs" dxfId="42" priority="9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8" bestFit="1" customWidth="1"/>
    <col min="5" max="5" width="23.28515625" bestFit="1" customWidth="1"/>
    <col min="6" max="6" width="15.42578125" bestFit="1" customWidth="1"/>
    <col min="8" max="8" width="12.7109375" customWidth="1"/>
    <col min="9" max="9" width="12" bestFit="1" customWidth="1"/>
    <col min="11" max="11" width="34.28515625" bestFit="1" customWidth="1"/>
  </cols>
  <sheetData>
    <row r="1" spans="1:11" ht="1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44720</v>
      </c>
      <c r="B2" s="21" t="s">
        <v>96</v>
      </c>
      <c r="C2" s="23">
        <v>2</v>
      </c>
      <c r="D2" s="11">
        <v>24</v>
      </c>
      <c r="E2" s="1" t="s">
        <v>38</v>
      </c>
      <c r="F2" s="13" t="s">
        <v>39</v>
      </c>
      <c r="G2" s="13" t="s">
        <v>36</v>
      </c>
      <c r="H2" s="42">
        <f>C2*D$20</f>
        <v>5600</v>
      </c>
      <c r="I2" s="7">
        <f>H2-D$20</f>
        <v>2800</v>
      </c>
      <c r="J2" s="25" t="s">
        <v>24</v>
      </c>
      <c r="K2" s="21" t="s">
        <v>93</v>
      </c>
    </row>
    <row r="3" spans="1:11" x14ac:dyDescent="0.25">
      <c r="A3" s="24">
        <v>44724</v>
      </c>
      <c r="B3" s="21" t="s">
        <v>97</v>
      </c>
      <c r="C3" s="23">
        <v>2</v>
      </c>
      <c r="D3" s="1">
        <v>25</v>
      </c>
      <c r="E3" s="1" t="s">
        <v>28</v>
      </c>
      <c r="F3" s="58" t="s">
        <v>39</v>
      </c>
      <c r="G3" s="58" t="s">
        <v>198</v>
      </c>
      <c r="H3" s="42">
        <f t="shared" ref="H3:H4" si="0">C3*D$20</f>
        <v>5600</v>
      </c>
      <c r="I3" s="7">
        <v>0</v>
      </c>
      <c r="J3" s="1" t="s">
        <v>43</v>
      </c>
      <c r="K3" s="21" t="s">
        <v>71</v>
      </c>
    </row>
    <row r="4" spans="1:11" x14ac:dyDescent="0.25">
      <c r="A4" s="24">
        <v>44725</v>
      </c>
      <c r="B4" s="21" t="s">
        <v>98</v>
      </c>
      <c r="C4" s="23">
        <v>2</v>
      </c>
      <c r="D4" s="1">
        <v>23</v>
      </c>
      <c r="E4" s="1" t="s">
        <v>28</v>
      </c>
      <c r="F4" s="5" t="s">
        <v>39</v>
      </c>
      <c r="G4" s="5" t="s">
        <v>36</v>
      </c>
      <c r="H4" s="42">
        <f t="shared" si="0"/>
        <v>5600</v>
      </c>
      <c r="I4" s="7">
        <f t="shared" ref="I4:I8" si="1">H4-D$20</f>
        <v>2800</v>
      </c>
      <c r="J4" s="1" t="s">
        <v>24</v>
      </c>
      <c r="K4" s="21" t="s">
        <v>90</v>
      </c>
    </row>
    <row r="5" spans="1:11" x14ac:dyDescent="0.25">
      <c r="A5" s="24">
        <v>44726</v>
      </c>
      <c r="B5" s="21" t="s">
        <v>99</v>
      </c>
      <c r="C5" s="23">
        <v>2</v>
      </c>
      <c r="D5" s="1">
        <v>21</v>
      </c>
      <c r="E5" s="1" t="s">
        <v>38</v>
      </c>
      <c r="F5" s="4" t="s">
        <v>39</v>
      </c>
      <c r="G5" s="4" t="s">
        <v>40</v>
      </c>
      <c r="H5" s="42">
        <v>0</v>
      </c>
      <c r="I5" s="7">
        <f t="shared" si="1"/>
        <v>-2800</v>
      </c>
      <c r="J5" s="1" t="s">
        <v>60</v>
      </c>
      <c r="K5" s="21" t="s">
        <v>93</v>
      </c>
    </row>
    <row r="6" spans="1:11" x14ac:dyDescent="0.25">
      <c r="A6" s="3">
        <v>44734</v>
      </c>
      <c r="B6" s="21" t="s">
        <v>94</v>
      </c>
      <c r="C6" s="23">
        <v>2</v>
      </c>
      <c r="D6" s="1">
        <v>8</v>
      </c>
      <c r="E6" s="1" t="s">
        <v>6</v>
      </c>
      <c r="F6" s="5" t="s">
        <v>39</v>
      </c>
      <c r="G6" s="5" t="s">
        <v>36</v>
      </c>
      <c r="H6" s="42">
        <f>C6*D$21</f>
        <v>7000</v>
      </c>
      <c r="I6" s="7">
        <f>H6-D$21</f>
        <v>3500</v>
      </c>
      <c r="J6" s="1" t="s">
        <v>24</v>
      </c>
      <c r="K6" s="21" t="s">
        <v>95</v>
      </c>
    </row>
    <row r="7" spans="1:11" x14ac:dyDescent="0.25">
      <c r="A7" s="3">
        <v>44766</v>
      </c>
      <c r="B7" s="21" t="s">
        <v>92</v>
      </c>
      <c r="C7" s="23">
        <v>2.64</v>
      </c>
      <c r="D7" s="11">
        <v>11</v>
      </c>
      <c r="E7" s="1" t="s">
        <v>34</v>
      </c>
      <c r="F7" s="13" t="s">
        <v>35</v>
      </c>
      <c r="G7" s="13" t="s">
        <v>36</v>
      </c>
      <c r="H7" s="42">
        <f>C7*D$22</f>
        <v>18480</v>
      </c>
      <c r="I7" s="7">
        <f>H7-D$22</f>
        <v>11480</v>
      </c>
      <c r="J7" s="25" t="s">
        <v>24</v>
      </c>
      <c r="K7" s="21" t="s">
        <v>93</v>
      </c>
    </row>
    <row r="8" spans="1:11" x14ac:dyDescent="0.25">
      <c r="A8" s="24">
        <v>44737</v>
      </c>
      <c r="B8" s="21" t="s">
        <v>100</v>
      </c>
      <c r="C8" s="23">
        <v>1.75</v>
      </c>
      <c r="D8" s="1">
        <v>16</v>
      </c>
      <c r="E8" s="1" t="s">
        <v>28</v>
      </c>
      <c r="F8" s="4" t="s">
        <v>29</v>
      </c>
      <c r="G8" s="4" t="s">
        <v>40</v>
      </c>
      <c r="H8" s="42">
        <v>0</v>
      </c>
      <c r="I8" s="7">
        <f t="shared" si="1"/>
        <v>-2800</v>
      </c>
      <c r="J8" s="1" t="s">
        <v>30</v>
      </c>
      <c r="K8" s="21" t="s">
        <v>86</v>
      </c>
    </row>
    <row r="9" spans="1:11" ht="15.75" x14ac:dyDescent="0.25">
      <c r="A9" s="1"/>
      <c r="B9" s="1" t="s">
        <v>10</v>
      </c>
      <c r="C9" s="1"/>
      <c r="D9" s="1">
        <f>COUNT(C2:C8)</f>
        <v>7</v>
      </c>
      <c r="E9" s="31"/>
      <c r="F9" s="31"/>
      <c r="G9" s="31"/>
      <c r="H9" s="32"/>
      <c r="I9" s="31"/>
      <c r="J9" s="31"/>
      <c r="K9" s="33"/>
    </row>
    <row r="10" spans="1:11" x14ac:dyDescent="0.25">
      <c r="A10" s="1"/>
      <c r="B10" s="1" t="s">
        <v>11</v>
      </c>
      <c r="C10" s="1"/>
      <c r="D10" s="4">
        <v>1</v>
      </c>
      <c r="E10" s="31"/>
      <c r="F10" s="34"/>
      <c r="G10" s="34"/>
      <c r="H10" s="40"/>
      <c r="I10" s="41"/>
      <c r="J10" s="34"/>
      <c r="K10" s="34"/>
    </row>
    <row r="11" spans="1:11" x14ac:dyDescent="0.25">
      <c r="A11" s="1"/>
      <c r="B11" s="1" t="s">
        <v>12</v>
      </c>
      <c r="C11" s="1"/>
      <c r="D11" s="5">
        <f>D9-D10</f>
        <v>6</v>
      </c>
      <c r="E11" s="31"/>
      <c r="F11" s="34"/>
      <c r="G11" s="34"/>
      <c r="H11" s="40"/>
      <c r="I11" s="41"/>
      <c r="J11" s="34"/>
      <c r="K11" s="34"/>
    </row>
    <row r="12" spans="1:11" x14ac:dyDescent="0.25">
      <c r="A12" s="1"/>
      <c r="B12" s="1" t="s">
        <v>13</v>
      </c>
      <c r="C12" s="1"/>
      <c r="D12" s="1">
        <f>D11/D9*100</f>
        <v>85.714285714285708</v>
      </c>
      <c r="E12" s="31"/>
      <c r="F12" s="34"/>
      <c r="G12" s="34"/>
      <c r="H12" s="40"/>
      <c r="I12" s="41"/>
      <c r="J12" s="34"/>
      <c r="K12" s="34"/>
    </row>
    <row r="13" spans="1:11" x14ac:dyDescent="0.25">
      <c r="A13" s="1"/>
      <c r="B13" s="1" t="s">
        <v>14</v>
      </c>
      <c r="C13" s="1"/>
      <c r="D13" s="1">
        <f>1/D14*100</f>
        <v>48.64489228630994</v>
      </c>
      <c r="E13" s="31"/>
      <c r="F13" s="34"/>
      <c r="G13" s="34"/>
      <c r="H13" s="40"/>
      <c r="I13" s="41"/>
      <c r="J13" s="34"/>
      <c r="K13" s="34"/>
    </row>
    <row r="14" spans="1:11" x14ac:dyDescent="0.25">
      <c r="A14" s="1"/>
      <c r="B14" s="1" t="s">
        <v>15</v>
      </c>
      <c r="C14" s="1"/>
      <c r="D14" s="1">
        <f>SUM(C2:C8)/D9</f>
        <v>2.0557142857142856</v>
      </c>
      <c r="E14" s="31"/>
      <c r="F14" s="34"/>
      <c r="G14" s="34"/>
      <c r="H14" s="40"/>
      <c r="I14" s="41"/>
      <c r="J14" s="34"/>
      <c r="K14" s="34"/>
    </row>
    <row r="15" spans="1:11" x14ac:dyDescent="0.25">
      <c r="A15" s="1"/>
      <c r="B15" s="1" t="s">
        <v>16</v>
      </c>
      <c r="C15" s="1"/>
      <c r="D15" s="5">
        <f>D12-D13</f>
        <v>37.069393427975768</v>
      </c>
      <c r="E15" s="31"/>
      <c r="F15" s="34"/>
      <c r="G15" s="34"/>
      <c r="H15" s="40"/>
      <c r="I15" s="41"/>
      <c r="J15" s="34"/>
      <c r="K15" s="34"/>
    </row>
    <row r="16" spans="1:11" x14ac:dyDescent="0.25">
      <c r="A16" s="1"/>
      <c r="B16" s="1" t="s">
        <v>17</v>
      </c>
      <c r="C16" s="1"/>
      <c r="D16" s="5">
        <f>D24/1</f>
        <v>14.979999999999999</v>
      </c>
      <c r="E16" s="31"/>
      <c r="F16" s="34"/>
      <c r="G16" s="34"/>
      <c r="H16" s="40"/>
      <c r="I16" s="41"/>
      <c r="J16" s="34"/>
      <c r="K16" s="34"/>
    </row>
    <row r="17" spans="1:11" ht="18.75" x14ac:dyDescent="0.3">
      <c r="A17" s="1"/>
      <c r="B17" s="15" t="s">
        <v>199</v>
      </c>
      <c r="C17" s="1"/>
      <c r="D17" s="20">
        <v>100000</v>
      </c>
      <c r="E17" s="31"/>
      <c r="F17" s="34"/>
      <c r="G17" s="34"/>
      <c r="H17" s="40"/>
      <c r="I17" s="41"/>
      <c r="J17" s="34"/>
      <c r="K17" s="34"/>
    </row>
    <row r="18" spans="1:11" ht="18.75" x14ac:dyDescent="0.3">
      <c r="A18" s="1"/>
      <c r="B18" s="1" t="s">
        <v>22</v>
      </c>
      <c r="C18" s="1"/>
      <c r="D18" s="6">
        <v>100000</v>
      </c>
      <c r="E18" s="31"/>
      <c r="F18" s="34"/>
      <c r="G18" s="34"/>
      <c r="H18" s="40"/>
      <c r="I18" s="41"/>
      <c r="J18" s="34"/>
      <c r="K18" s="34"/>
    </row>
    <row r="19" spans="1:11" x14ac:dyDescent="0.25">
      <c r="A19" s="1"/>
      <c r="B19" s="1" t="s">
        <v>18</v>
      </c>
      <c r="C19" s="1"/>
      <c r="D19" s="7">
        <f>D18/100</f>
        <v>1000</v>
      </c>
      <c r="E19" s="31"/>
      <c r="F19" s="34"/>
      <c r="G19" s="34"/>
      <c r="H19" s="40"/>
      <c r="I19" s="41"/>
      <c r="J19" s="34"/>
      <c r="K19" s="34"/>
    </row>
    <row r="20" spans="1:11" x14ac:dyDescent="0.25">
      <c r="A20" s="1"/>
      <c r="B20" s="1" t="s">
        <v>189</v>
      </c>
      <c r="C20" s="1"/>
      <c r="D20" s="57">
        <f>D$19*2.8</f>
        <v>2800</v>
      </c>
      <c r="E20" s="54"/>
      <c r="F20" s="34"/>
      <c r="G20" s="34"/>
      <c r="H20" s="40"/>
      <c r="I20" s="41"/>
      <c r="J20" s="34"/>
      <c r="K20" s="34"/>
    </row>
    <row r="21" spans="1:11" x14ac:dyDescent="0.25">
      <c r="A21" s="1"/>
      <c r="B21" s="1" t="s">
        <v>188</v>
      </c>
      <c r="C21" s="1"/>
      <c r="D21" s="55">
        <f>D$19*3.5</f>
        <v>3500</v>
      </c>
      <c r="E21" s="31"/>
      <c r="F21" s="34"/>
      <c r="G21" s="34"/>
      <c r="H21" s="40"/>
      <c r="I21" s="41"/>
      <c r="J21" s="34"/>
      <c r="K21" s="34"/>
    </row>
    <row r="22" spans="1:11" x14ac:dyDescent="0.25">
      <c r="A22" s="1"/>
      <c r="B22" s="1" t="s">
        <v>103</v>
      </c>
      <c r="C22" s="1"/>
      <c r="D22" s="56">
        <f>D19*7</f>
        <v>7000</v>
      </c>
      <c r="E22" s="31"/>
      <c r="F22" s="34"/>
      <c r="G22" s="34"/>
      <c r="H22" s="40"/>
      <c r="I22" s="41"/>
      <c r="J22" s="34"/>
      <c r="K22" s="34"/>
    </row>
    <row r="23" spans="1:11" x14ac:dyDescent="0.25">
      <c r="A23" s="1"/>
      <c r="B23" s="1" t="s">
        <v>19</v>
      </c>
      <c r="C23" s="1"/>
      <c r="D23" s="7">
        <f>SUM(I2:I8)</f>
        <v>14980</v>
      </c>
      <c r="E23" s="31"/>
      <c r="F23" s="34"/>
      <c r="G23" s="34"/>
      <c r="H23" s="40"/>
      <c r="I23" s="41"/>
      <c r="J23" s="34"/>
      <c r="K23" s="34"/>
    </row>
    <row r="24" spans="1:11" x14ac:dyDescent="0.25">
      <c r="A24" s="1"/>
      <c r="B24" s="9" t="s">
        <v>20</v>
      </c>
      <c r="C24" s="1"/>
      <c r="D24" s="1">
        <f>D23/D18*100</f>
        <v>14.979999999999999</v>
      </c>
      <c r="E24" s="31">
        <f>D24/100</f>
        <v>0.14979999999999999</v>
      </c>
      <c r="F24" s="34"/>
      <c r="G24" s="34"/>
      <c r="H24" s="40"/>
      <c r="I24" s="41"/>
      <c r="J24" s="34"/>
      <c r="K24" s="34"/>
    </row>
    <row r="25" spans="1:11" x14ac:dyDescent="0.25">
      <c r="A25" s="1"/>
      <c r="B25" s="1"/>
      <c r="C25" s="1"/>
      <c r="D25" s="7"/>
      <c r="E25" s="31"/>
      <c r="F25" s="34"/>
      <c r="G25" s="34"/>
      <c r="H25" s="40"/>
      <c r="I25" s="41"/>
      <c r="J25" s="34"/>
      <c r="K25" s="34"/>
    </row>
    <row r="26" spans="1:11" x14ac:dyDescent="0.25">
      <c r="A26" s="1"/>
      <c r="B26" s="1"/>
      <c r="C26" s="1"/>
      <c r="D26" s="7"/>
      <c r="E26" s="31"/>
      <c r="F26" s="34"/>
      <c r="G26" s="34"/>
      <c r="H26" s="40"/>
      <c r="I26" s="41"/>
      <c r="J26" s="34"/>
      <c r="K26" s="34"/>
    </row>
    <row r="27" spans="1:11" x14ac:dyDescent="0.25">
      <c r="A27" s="1"/>
      <c r="B27" s="10"/>
      <c r="C27" s="1"/>
      <c r="D27" s="1"/>
      <c r="E27" s="31"/>
      <c r="F27" s="34"/>
      <c r="G27" s="34"/>
      <c r="H27" s="40"/>
      <c r="I27" s="41"/>
      <c r="J27" s="34"/>
      <c r="K27" s="34"/>
    </row>
    <row r="28" spans="1:11" x14ac:dyDescent="0.25">
      <c r="A28" s="1"/>
      <c r="B28" s="10"/>
      <c r="C28" s="1"/>
      <c r="D28" s="1"/>
      <c r="E28" s="31"/>
      <c r="F28" s="34"/>
      <c r="G28" s="34"/>
      <c r="H28" s="40"/>
      <c r="I28" s="41"/>
      <c r="J28" s="34"/>
      <c r="K28" s="34"/>
    </row>
  </sheetData>
  <conditionalFormatting sqref="F10:G28">
    <cfRule type="cellIs" dxfId="41" priority="16" operator="greaterThan">
      <formula>0</formula>
    </cfRule>
    <cfRule type="cellIs" dxfId="40" priority="17" operator="lessThan">
      <formula>-240.63</formula>
    </cfRule>
    <cfRule type="cellIs" dxfId="39" priority="18" operator="greaterThan">
      <formula>0</formula>
    </cfRule>
  </conditionalFormatting>
  <conditionalFormatting sqref="J10:J28">
    <cfRule type="cellIs" dxfId="38" priority="13" operator="greaterThan">
      <formula>0</formula>
    </cfRule>
    <cfRule type="cellIs" dxfId="37" priority="14" operator="lessThan">
      <formula>-240.63</formula>
    </cfRule>
    <cfRule type="cellIs" dxfId="36" priority="15" operator="greaterThan">
      <formula>0</formula>
    </cfRule>
  </conditionalFormatting>
  <conditionalFormatting sqref="I2:I8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0.4257812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44744</v>
      </c>
      <c r="B2" s="21" t="s">
        <v>106</v>
      </c>
      <c r="C2" s="23">
        <v>1.72</v>
      </c>
      <c r="D2" s="11">
        <v>21</v>
      </c>
      <c r="E2" s="1" t="s">
        <v>28</v>
      </c>
      <c r="F2" s="14" t="s">
        <v>29</v>
      </c>
      <c r="G2" s="14" t="s">
        <v>40</v>
      </c>
      <c r="H2" s="42">
        <v>0</v>
      </c>
      <c r="I2" s="7">
        <f>H2-D$21</f>
        <v>-2800</v>
      </c>
      <c r="J2" s="25" t="s">
        <v>43</v>
      </c>
      <c r="K2" s="21" t="s">
        <v>86</v>
      </c>
    </row>
    <row r="3" spans="1:11" x14ac:dyDescent="0.25">
      <c r="A3" s="24">
        <v>44744</v>
      </c>
      <c r="B3" s="21" t="s">
        <v>107</v>
      </c>
      <c r="C3" s="23">
        <v>2</v>
      </c>
      <c r="D3" s="11">
        <v>24</v>
      </c>
      <c r="E3" s="1" t="s">
        <v>28</v>
      </c>
      <c r="F3" s="26" t="s">
        <v>39</v>
      </c>
      <c r="G3" s="26" t="s">
        <v>198</v>
      </c>
      <c r="H3" s="42">
        <f t="shared" ref="H3" si="0">C3*D$22</f>
        <v>7000</v>
      </c>
      <c r="I3" s="7">
        <v>0</v>
      </c>
      <c r="J3" s="25" t="s">
        <v>43</v>
      </c>
      <c r="K3" s="21" t="s">
        <v>108</v>
      </c>
    </row>
    <row r="4" spans="1:11" x14ac:dyDescent="0.25">
      <c r="A4" s="24">
        <v>44745</v>
      </c>
      <c r="B4" s="21" t="s">
        <v>109</v>
      </c>
      <c r="C4" s="23">
        <v>2</v>
      </c>
      <c r="D4" s="11">
        <v>23</v>
      </c>
      <c r="E4" s="1" t="s">
        <v>38</v>
      </c>
      <c r="F4" s="26" t="s">
        <v>39</v>
      </c>
      <c r="G4" s="26" t="s">
        <v>198</v>
      </c>
      <c r="H4" s="42">
        <f>C4*D$22</f>
        <v>7000</v>
      </c>
      <c r="I4" s="7">
        <v>0</v>
      </c>
      <c r="J4" s="25" t="s">
        <v>30</v>
      </c>
      <c r="K4" s="21" t="s">
        <v>90</v>
      </c>
    </row>
    <row r="5" spans="1:11" x14ac:dyDescent="0.25">
      <c r="A5" s="3">
        <v>44748</v>
      </c>
      <c r="B5" s="21" t="s">
        <v>104</v>
      </c>
      <c r="C5" s="23">
        <v>1.88</v>
      </c>
      <c r="D5" s="11">
        <v>10</v>
      </c>
      <c r="E5" s="1" t="s">
        <v>6</v>
      </c>
      <c r="F5" s="13" t="s">
        <v>29</v>
      </c>
      <c r="G5" s="13" t="s">
        <v>36</v>
      </c>
      <c r="H5" s="42">
        <f>C5*D$22</f>
        <v>6580</v>
      </c>
      <c r="I5" s="7">
        <f>H5-D$22</f>
        <v>3080</v>
      </c>
      <c r="J5" s="25" t="s">
        <v>23</v>
      </c>
      <c r="K5" s="21" t="s">
        <v>105</v>
      </c>
    </row>
    <row r="6" spans="1:11" x14ac:dyDescent="0.25">
      <c r="A6" s="24">
        <v>44753</v>
      </c>
      <c r="B6" s="21" t="s">
        <v>110</v>
      </c>
      <c r="C6" s="23">
        <v>1.95</v>
      </c>
      <c r="D6" s="1">
        <v>21</v>
      </c>
      <c r="E6" s="1" t="s">
        <v>28</v>
      </c>
      <c r="F6" s="5" t="s">
        <v>29</v>
      </c>
      <c r="G6" s="5" t="s">
        <v>36</v>
      </c>
      <c r="H6" s="42">
        <f>C6*D$21</f>
        <v>5460</v>
      </c>
      <c r="I6" s="7">
        <f>H6-D$21</f>
        <v>2660</v>
      </c>
      <c r="J6" s="1" t="s">
        <v>111</v>
      </c>
      <c r="K6" s="21" t="s">
        <v>90</v>
      </c>
    </row>
    <row r="7" spans="1:11" x14ac:dyDescent="0.25">
      <c r="A7" s="24">
        <v>44757</v>
      </c>
      <c r="B7" s="21" t="s">
        <v>112</v>
      </c>
      <c r="C7" s="23">
        <v>2</v>
      </c>
      <c r="D7" s="1">
        <v>21</v>
      </c>
      <c r="E7" s="1" t="s">
        <v>38</v>
      </c>
      <c r="F7" s="58" t="s">
        <v>39</v>
      </c>
      <c r="G7" s="58" t="s">
        <v>198</v>
      </c>
      <c r="H7" s="42">
        <f>C7*D$22</f>
        <v>7000</v>
      </c>
      <c r="I7" s="7">
        <v>0</v>
      </c>
      <c r="J7" s="1" t="s">
        <v>30</v>
      </c>
      <c r="K7" s="21" t="s">
        <v>113</v>
      </c>
    </row>
    <row r="8" spans="1:11" x14ac:dyDescent="0.25">
      <c r="A8" s="24"/>
      <c r="B8" s="21"/>
      <c r="C8" s="23"/>
      <c r="D8" s="1"/>
      <c r="E8" s="1"/>
      <c r="F8" s="29"/>
      <c r="G8" s="29"/>
      <c r="H8" s="7"/>
      <c r="I8" s="7"/>
      <c r="J8" s="1"/>
      <c r="K8" s="21"/>
    </row>
    <row r="9" spans="1:11" x14ac:dyDescent="0.25">
      <c r="A9" s="1"/>
      <c r="B9" s="1"/>
      <c r="C9" s="1"/>
      <c r="D9" s="1"/>
      <c r="E9" s="1"/>
      <c r="F9" s="46"/>
      <c r="G9" s="31"/>
      <c r="H9" s="31"/>
      <c r="I9" s="1"/>
      <c r="J9" s="1"/>
      <c r="K9" s="1"/>
    </row>
    <row r="10" spans="1:11" x14ac:dyDescent="0.25">
      <c r="A10" s="1"/>
      <c r="B10" s="1" t="s">
        <v>10</v>
      </c>
      <c r="C10" s="1"/>
      <c r="D10" s="1">
        <f>COUNT(D2:D7)</f>
        <v>6</v>
      </c>
      <c r="E10" s="1"/>
      <c r="F10" s="46"/>
      <c r="G10" s="31"/>
      <c r="H10" s="31"/>
      <c r="I10" s="1"/>
      <c r="J10" s="1"/>
      <c r="K10" s="1"/>
    </row>
    <row r="11" spans="1:11" x14ac:dyDescent="0.25">
      <c r="A11" s="1"/>
      <c r="B11" s="1" t="s">
        <v>11</v>
      </c>
      <c r="C11" s="1"/>
      <c r="D11" s="4">
        <v>2</v>
      </c>
      <c r="E11" s="1"/>
      <c r="F11" s="47"/>
      <c r="G11" s="34"/>
      <c r="H11" s="34"/>
      <c r="I11" s="1"/>
      <c r="J11" s="1"/>
      <c r="K11" s="1"/>
    </row>
    <row r="12" spans="1:11" x14ac:dyDescent="0.25">
      <c r="A12" s="1"/>
      <c r="B12" s="1" t="s">
        <v>12</v>
      </c>
      <c r="C12" s="1"/>
      <c r="D12" s="5">
        <f>D10-D11</f>
        <v>4</v>
      </c>
      <c r="E12" s="1"/>
      <c r="F12" s="47"/>
      <c r="G12" s="34"/>
      <c r="H12" s="34"/>
      <c r="I12" s="1"/>
      <c r="J12" s="1"/>
      <c r="K12" s="1"/>
    </row>
    <row r="13" spans="1:11" x14ac:dyDescent="0.25">
      <c r="A13" s="1"/>
      <c r="B13" s="1" t="s">
        <v>13</v>
      </c>
      <c r="C13" s="1"/>
      <c r="D13" s="1">
        <f>D12/D10*100</f>
        <v>66.666666666666657</v>
      </c>
      <c r="E13" s="1"/>
      <c r="F13" s="47"/>
      <c r="G13" s="34"/>
      <c r="H13" s="34"/>
      <c r="I13" s="1"/>
      <c r="J13" s="1"/>
      <c r="K13" s="1"/>
    </row>
    <row r="14" spans="1:11" x14ac:dyDescent="0.25">
      <c r="A14" s="1"/>
      <c r="B14" s="1" t="s">
        <v>14</v>
      </c>
      <c r="C14" s="1"/>
      <c r="D14" s="1">
        <f>1/D15*100</f>
        <v>51.948051948051955</v>
      </c>
      <c r="E14" s="1"/>
      <c r="F14" s="47"/>
      <c r="G14" s="34"/>
      <c r="H14" s="34"/>
      <c r="I14" s="1"/>
      <c r="J14" s="1"/>
      <c r="K14" s="1"/>
    </row>
    <row r="15" spans="1:11" x14ac:dyDescent="0.25">
      <c r="A15" s="1"/>
      <c r="B15" s="1" t="s">
        <v>15</v>
      </c>
      <c r="C15" s="1"/>
      <c r="D15" s="1">
        <f>SUM(C2:C7)/D10</f>
        <v>1.9249999999999998</v>
      </c>
      <c r="E15" s="1"/>
      <c r="F15" s="47"/>
      <c r="G15" s="34"/>
      <c r="H15" s="34"/>
      <c r="I15" s="1"/>
      <c r="J15" s="1"/>
      <c r="K15" s="1"/>
    </row>
    <row r="16" spans="1:11" x14ac:dyDescent="0.25">
      <c r="A16" s="1"/>
      <c r="B16" s="1" t="s">
        <v>16</v>
      </c>
      <c r="C16" s="1"/>
      <c r="D16" s="5">
        <f>D13-D14</f>
        <v>14.718614718614702</v>
      </c>
      <c r="E16" s="1"/>
      <c r="F16" s="47"/>
      <c r="G16" s="34"/>
      <c r="H16" s="34"/>
      <c r="I16" s="1"/>
      <c r="J16" s="1"/>
      <c r="K16" s="1"/>
    </row>
    <row r="17" spans="1:11" x14ac:dyDescent="0.25">
      <c r="A17" s="1"/>
      <c r="B17" s="1" t="s">
        <v>17</v>
      </c>
      <c r="C17" s="1"/>
      <c r="D17" s="5">
        <f>D25/1</f>
        <v>2.94</v>
      </c>
      <c r="E17" s="1"/>
      <c r="F17" s="47"/>
      <c r="G17" s="34"/>
      <c r="H17" s="34"/>
      <c r="I17" s="1"/>
      <c r="J17" s="1"/>
      <c r="K17" s="1"/>
    </row>
    <row r="18" spans="1:11" x14ac:dyDescent="0.25">
      <c r="A18" s="1"/>
      <c r="B18" s="1"/>
      <c r="C18" s="1"/>
      <c r="D18" s="5"/>
      <c r="E18" s="1"/>
      <c r="F18" s="47"/>
      <c r="G18" s="34"/>
      <c r="H18" s="34"/>
      <c r="I18" s="1"/>
      <c r="J18" s="1"/>
      <c r="K18" s="1"/>
    </row>
    <row r="19" spans="1:11" ht="18.75" x14ac:dyDescent="0.3">
      <c r="A19" s="1"/>
      <c r="B19" s="1" t="s">
        <v>102</v>
      </c>
      <c r="C19" s="1"/>
      <c r="D19" s="6">
        <v>100000</v>
      </c>
      <c r="E19" s="1"/>
      <c r="F19" s="47"/>
      <c r="G19" s="34"/>
      <c r="H19" s="34"/>
      <c r="I19" s="1"/>
      <c r="J19" s="1"/>
      <c r="K19" s="1"/>
    </row>
    <row r="20" spans="1:11" x14ac:dyDescent="0.25">
      <c r="A20" s="1"/>
      <c r="B20" s="1" t="s">
        <v>18</v>
      </c>
      <c r="C20" s="1"/>
      <c r="D20" s="7">
        <f>D19/100</f>
        <v>1000</v>
      </c>
      <c r="E20" s="1"/>
      <c r="F20" s="47"/>
      <c r="G20" s="34"/>
      <c r="H20" s="34"/>
      <c r="I20" s="1"/>
      <c r="J20" s="1"/>
      <c r="K20" s="1"/>
    </row>
    <row r="21" spans="1:11" x14ac:dyDescent="0.25">
      <c r="A21" s="1"/>
      <c r="B21" s="1" t="s">
        <v>189</v>
      </c>
      <c r="C21" s="1"/>
      <c r="D21" s="57">
        <f>D$20*2.8</f>
        <v>2800</v>
      </c>
      <c r="E21" s="1"/>
      <c r="F21" s="47"/>
      <c r="G21" s="34"/>
      <c r="H21" s="34"/>
      <c r="I21" s="1"/>
      <c r="J21" s="1"/>
      <c r="K21" s="1"/>
    </row>
    <row r="22" spans="1:11" x14ac:dyDescent="0.25">
      <c r="A22" s="1"/>
      <c r="B22" s="1" t="s">
        <v>188</v>
      </c>
      <c r="C22" s="1"/>
      <c r="D22" s="55">
        <f>D$20*3.5</f>
        <v>3500</v>
      </c>
      <c r="E22" s="1"/>
      <c r="F22" s="47"/>
      <c r="G22" s="34"/>
      <c r="H22" s="34"/>
      <c r="I22" s="1"/>
      <c r="J22" s="1"/>
      <c r="K22" s="1"/>
    </row>
    <row r="23" spans="1:11" x14ac:dyDescent="0.25">
      <c r="A23" s="1"/>
      <c r="B23" s="1" t="s">
        <v>103</v>
      </c>
      <c r="C23" s="1"/>
      <c r="D23" s="56">
        <f>D20*7</f>
        <v>7000</v>
      </c>
      <c r="E23" s="1"/>
      <c r="F23" s="47"/>
      <c r="G23" s="34"/>
      <c r="H23" s="34"/>
      <c r="I23" s="1"/>
      <c r="J23" s="1"/>
      <c r="K23" s="1"/>
    </row>
    <row r="24" spans="1:11" x14ac:dyDescent="0.25">
      <c r="A24" s="1"/>
      <c r="B24" s="1" t="s">
        <v>19</v>
      </c>
      <c r="C24" s="1"/>
      <c r="D24" s="7">
        <f>SUM(I2:I7)</f>
        <v>2940</v>
      </c>
      <c r="E24" s="1"/>
      <c r="F24" s="47"/>
      <c r="G24" s="34"/>
      <c r="H24" s="34"/>
      <c r="I24" s="1"/>
      <c r="J24" s="1"/>
      <c r="K24" s="1"/>
    </row>
    <row r="25" spans="1:11" x14ac:dyDescent="0.25">
      <c r="A25" s="1"/>
      <c r="B25" s="9" t="s">
        <v>20</v>
      </c>
      <c r="C25" s="1"/>
      <c r="D25" s="1">
        <f>D24/D19*100</f>
        <v>2.94</v>
      </c>
      <c r="E25" s="1">
        <f>D25/100</f>
        <v>2.9399999999999999E-2</v>
      </c>
      <c r="F25" s="47"/>
      <c r="G25" s="34"/>
      <c r="H25" s="34"/>
      <c r="I25" s="1"/>
      <c r="J25" s="1"/>
      <c r="K25" s="1"/>
    </row>
    <row r="26" spans="1:11" x14ac:dyDescent="0.25">
      <c r="A26" s="1"/>
      <c r="B26" s="1"/>
      <c r="C26" s="1"/>
      <c r="D26" s="7"/>
      <c r="E26" s="1"/>
      <c r="F26" s="47"/>
      <c r="G26" s="34"/>
      <c r="H26" s="34"/>
      <c r="I26" s="1"/>
      <c r="J26" s="1"/>
      <c r="K26" s="1"/>
    </row>
  </sheetData>
  <conditionalFormatting sqref="F11:G26">
    <cfRule type="cellIs" dxfId="33" priority="5" operator="greaterThan">
      <formula>0</formula>
    </cfRule>
    <cfRule type="cellIs" dxfId="32" priority="6" operator="lessThan">
      <formula>-240.63</formula>
    </cfRule>
    <cfRule type="cellIs" dxfId="31" priority="7" operator="greaterThan">
      <formula>0</formula>
    </cfRule>
  </conditionalFormatting>
  <conditionalFormatting sqref="I8">
    <cfRule type="cellIs" dxfId="30" priority="8" operator="lessThan">
      <formula>0</formula>
    </cfRule>
    <cfRule type="cellIs" dxfId="29" priority="9" operator="greaterThan">
      <formula>0</formula>
    </cfRule>
  </conditionalFormatting>
  <conditionalFormatting sqref="I2:I7">
    <cfRule type="cellIs" dxfId="28" priority="1" operator="lessThan">
      <formula>0</formula>
    </cfRule>
    <cfRule type="cellIs" dxfId="27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44779</v>
      </c>
      <c r="B2" s="21" t="s">
        <v>120</v>
      </c>
      <c r="C2" s="23">
        <v>2</v>
      </c>
      <c r="D2" s="11">
        <v>16</v>
      </c>
      <c r="E2" s="1" t="s">
        <v>28</v>
      </c>
      <c r="F2" s="14" t="s">
        <v>39</v>
      </c>
      <c r="G2" s="14" t="s">
        <v>40</v>
      </c>
      <c r="H2" s="42">
        <v>0</v>
      </c>
      <c r="I2" s="7">
        <f>-D29</f>
        <v>-2800</v>
      </c>
      <c r="J2" s="25" t="s">
        <v>60</v>
      </c>
      <c r="K2" s="21" t="s">
        <v>121</v>
      </c>
    </row>
    <row r="3" spans="1:11" x14ac:dyDescent="0.25">
      <c r="A3" s="24">
        <v>44786</v>
      </c>
      <c r="B3" s="21" t="s">
        <v>114</v>
      </c>
      <c r="C3" s="23">
        <v>2.76</v>
      </c>
      <c r="D3" s="11">
        <v>0</v>
      </c>
      <c r="E3" s="1" t="s">
        <v>34</v>
      </c>
      <c r="F3" s="13" t="s">
        <v>35</v>
      </c>
      <c r="G3" s="13" t="s">
        <v>36</v>
      </c>
      <c r="H3" s="42">
        <f>C3*D$31</f>
        <v>19320</v>
      </c>
      <c r="I3" s="7">
        <f>H3-D$31</f>
        <v>12320</v>
      </c>
      <c r="J3" s="25" t="s">
        <v>27</v>
      </c>
      <c r="K3" s="21" t="s">
        <v>115</v>
      </c>
    </row>
    <row r="4" spans="1:11" x14ac:dyDescent="0.25">
      <c r="A4" s="24">
        <v>44786</v>
      </c>
      <c r="B4" s="21" t="s">
        <v>122</v>
      </c>
      <c r="C4" s="23">
        <v>2</v>
      </c>
      <c r="D4" s="11">
        <v>25</v>
      </c>
      <c r="E4" s="1" t="s">
        <v>28</v>
      </c>
      <c r="F4" s="13" t="s">
        <v>39</v>
      </c>
      <c r="G4" s="13" t="s">
        <v>36</v>
      </c>
      <c r="H4" s="42">
        <f t="shared" ref="H4" si="0">C4*D$31</f>
        <v>14000</v>
      </c>
      <c r="I4" s="7">
        <f t="shared" ref="I4" si="1">H4-D$30</f>
        <v>10500</v>
      </c>
      <c r="J4" s="25" t="s">
        <v>24</v>
      </c>
      <c r="K4" s="21" t="s">
        <v>108</v>
      </c>
    </row>
    <row r="5" spans="1:11" x14ac:dyDescent="0.25">
      <c r="A5" s="24">
        <v>44787</v>
      </c>
      <c r="B5" s="21" t="s">
        <v>116</v>
      </c>
      <c r="C5" s="23">
        <v>2.68</v>
      </c>
      <c r="D5" s="11">
        <v>12</v>
      </c>
      <c r="E5" s="1" t="s">
        <v>34</v>
      </c>
      <c r="F5" s="14" t="s">
        <v>35</v>
      </c>
      <c r="G5" s="14" t="s">
        <v>197</v>
      </c>
      <c r="H5" s="42">
        <v>0</v>
      </c>
      <c r="I5" s="7">
        <f>H5-D$31</f>
        <v>-7000</v>
      </c>
      <c r="J5" s="25" t="s">
        <v>111</v>
      </c>
      <c r="K5" s="21" t="s">
        <v>73</v>
      </c>
    </row>
    <row r="6" spans="1:11" x14ac:dyDescent="0.25">
      <c r="A6" s="24">
        <v>44787</v>
      </c>
      <c r="B6" s="21" t="s">
        <v>123</v>
      </c>
      <c r="C6" s="23">
        <v>1.96</v>
      </c>
      <c r="D6" s="11">
        <v>24</v>
      </c>
      <c r="E6" s="1" t="s">
        <v>28</v>
      </c>
      <c r="F6" s="13" t="s">
        <v>29</v>
      </c>
      <c r="G6" s="13" t="s">
        <v>36</v>
      </c>
      <c r="H6" s="42">
        <f>C6*D$29</f>
        <v>5488</v>
      </c>
      <c r="I6" s="7">
        <f>H6-D$29</f>
        <v>2688</v>
      </c>
      <c r="J6" s="25" t="s">
        <v>124</v>
      </c>
      <c r="K6" s="21" t="s">
        <v>86</v>
      </c>
    </row>
    <row r="7" spans="1:11" x14ac:dyDescent="0.25">
      <c r="A7" s="24">
        <v>44788</v>
      </c>
      <c r="B7" s="21" t="s">
        <v>125</v>
      </c>
      <c r="C7" s="23">
        <v>1.7</v>
      </c>
      <c r="D7" s="1">
        <v>25</v>
      </c>
      <c r="E7" s="1" t="s">
        <v>38</v>
      </c>
      <c r="F7" s="5" t="s">
        <v>29</v>
      </c>
      <c r="G7" s="5" t="s">
        <v>36</v>
      </c>
      <c r="H7" s="42">
        <f t="shared" ref="H7:H11" si="2">C7*D$29</f>
        <v>4760</v>
      </c>
      <c r="I7" s="7">
        <f t="shared" ref="I7:I11" si="3">H7-D$29</f>
        <v>1960</v>
      </c>
      <c r="J7" s="1" t="s">
        <v>60</v>
      </c>
      <c r="K7" s="21" t="s">
        <v>86</v>
      </c>
    </row>
    <row r="8" spans="1:11" x14ac:dyDescent="0.25">
      <c r="A8" s="24">
        <v>44793</v>
      </c>
      <c r="B8" s="21" t="s">
        <v>119</v>
      </c>
      <c r="C8" s="23">
        <v>2</v>
      </c>
      <c r="D8" s="11">
        <v>8</v>
      </c>
      <c r="E8" s="1" t="s">
        <v>6</v>
      </c>
      <c r="F8" s="13" t="s">
        <v>39</v>
      </c>
      <c r="G8" s="13" t="s">
        <v>36</v>
      </c>
      <c r="H8" s="42">
        <f>C8*D$30</f>
        <v>7000</v>
      </c>
      <c r="I8" s="7">
        <f>H8-D$30</f>
        <v>3500</v>
      </c>
      <c r="J8" s="25" t="s">
        <v>24</v>
      </c>
      <c r="K8" s="21" t="s">
        <v>75</v>
      </c>
    </row>
    <row r="9" spans="1:11" x14ac:dyDescent="0.25">
      <c r="A9" s="24">
        <v>44794</v>
      </c>
      <c r="B9" s="21" t="s">
        <v>126</v>
      </c>
      <c r="C9" s="23">
        <v>1.55</v>
      </c>
      <c r="D9" s="1">
        <v>21</v>
      </c>
      <c r="E9" s="1" t="s">
        <v>28</v>
      </c>
      <c r="F9" s="5" t="s">
        <v>29</v>
      </c>
      <c r="G9" s="5" t="s">
        <v>36</v>
      </c>
      <c r="H9" s="42">
        <f t="shared" si="2"/>
        <v>4340</v>
      </c>
      <c r="I9" s="7">
        <f t="shared" si="3"/>
        <v>1540</v>
      </c>
      <c r="J9" s="1" t="s">
        <v>60</v>
      </c>
      <c r="K9" s="21" t="s">
        <v>86</v>
      </c>
    </row>
    <row r="10" spans="1:11" x14ac:dyDescent="0.25">
      <c r="A10" s="24">
        <v>44799</v>
      </c>
      <c r="B10" s="21" t="s">
        <v>127</v>
      </c>
      <c r="C10" s="23">
        <v>2</v>
      </c>
      <c r="D10" s="1">
        <v>20</v>
      </c>
      <c r="E10" s="1" t="s">
        <v>28</v>
      </c>
      <c r="F10" s="5" t="s">
        <v>39</v>
      </c>
      <c r="G10" s="5" t="s">
        <v>36</v>
      </c>
      <c r="H10" s="42">
        <f t="shared" si="2"/>
        <v>5600</v>
      </c>
      <c r="I10" s="7">
        <f t="shared" si="3"/>
        <v>2800</v>
      </c>
      <c r="J10" s="1" t="s">
        <v>24</v>
      </c>
      <c r="K10" s="21" t="s">
        <v>121</v>
      </c>
    </row>
    <row r="11" spans="1:11" x14ac:dyDescent="0.25">
      <c r="A11" s="24">
        <v>44800</v>
      </c>
      <c r="B11" s="21" t="s">
        <v>128</v>
      </c>
      <c r="C11" s="23">
        <v>1.9</v>
      </c>
      <c r="D11" s="1">
        <v>15</v>
      </c>
      <c r="E11" s="1" t="s">
        <v>28</v>
      </c>
      <c r="F11" s="4" t="s">
        <v>29</v>
      </c>
      <c r="G11" s="4" t="s">
        <v>40</v>
      </c>
      <c r="H11" s="42">
        <f t="shared" si="2"/>
        <v>5320</v>
      </c>
      <c r="I11" s="7">
        <f t="shared" si="3"/>
        <v>2520</v>
      </c>
      <c r="J11" s="1" t="s">
        <v>43</v>
      </c>
      <c r="K11" s="21" t="s">
        <v>86</v>
      </c>
    </row>
    <row r="12" spans="1:11" x14ac:dyDescent="0.25">
      <c r="A12" s="24">
        <v>44800</v>
      </c>
      <c r="B12" s="21" t="s">
        <v>129</v>
      </c>
      <c r="C12" s="23">
        <v>2</v>
      </c>
      <c r="D12" s="1">
        <v>26</v>
      </c>
      <c r="E12" s="1" t="s">
        <v>38</v>
      </c>
      <c r="F12" s="58" t="s">
        <v>39</v>
      </c>
      <c r="G12" s="58" t="s">
        <v>198</v>
      </c>
      <c r="H12" s="42">
        <v>0</v>
      </c>
      <c r="I12" s="7">
        <v>0</v>
      </c>
      <c r="J12" s="1" t="s">
        <v>30</v>
      </c>
      <c r="K12" s="21" t="s">
        <v>130</v>
      </c>
    </row>
    <row r="13" spans="1:11" x14ac:dyDescent="0.25">
      <c r="A13" s="24">
        <v>44804</v>
      </c>
      <c r="B13" s="21" t="s">
        <v>117</v>
      </c>
      <c r="C13" s="23">
        <v>1.82</v>
      </c>
      <c r="D13" s="1">
        <v>5</v>
      </c>
      <c r="E13" s="1" t="s">
        <v>34</v>
      </c>
      <c r="F13" s="4" t="s">
        <v>29</v>
      </c>
      <c r="G13" s="4" t="s">
        <v>40</v>
      </c>
      <c r="H13" s="42">
        <v>0</v>
      </c>
      <c r="I13" s="7">
        <f>H13-D$31</f>
        <v>-7000</v>
      </c>
      <c r="J13" s="1" t="s">
        <v>24</v>
      </c>
      <c r="K13" s="21" t="s">
        <v>118</v>
      </c>
    </row>
    <row r="14" spans="1:11" x14ac:dyDescent="0.25">
      <c r="A14" s="3"/>
      <c r="B14" s="21"/>
      <c r="C14" s="23"/>
      <c r="D14" s="11"/>
      <c r="E14" s="1"/>
      <c r="F14" s="13"/>
      <c r="G14" s="13"/>
      <c r="H14" s="42"/>
      <c r="I14" s="7"/>
      <c r="J14" s="25"/>
      <c r="K14" s="21"/>
    </row>
    <row r="15" spans="1:11" x14ac:dyDescent="0.25">
      <c r="A15" s="24"/>
      <c r="B15" s="21"/>
      <c r="C15" s="23"/>
      <c r="D15" s="1"/>
      <c r="E15" s="1"/>
      <c r="F15" s="5"/>
      <c r="G15" s="5"/>
      <c r="H15" s="42"/>
      <c r="I15" s="7"/>
      <c r="J15" s="1"/>
      <c r="K15" s="21"/>
    </row>
    <row r="16" spans="1:11" x14ac:dyDescent="0.25">
      <c r="A16" s="24"/>
      <c r="B16" s="21"/>
      <c r="C16" s="23"/>
      <c r="D16" s="1"/>
      <c r="E16" s="1"/>
      <c r="F16" s="29"/>
      <c r="G16" s="29"/>
      <c r="H16" s="7"/>
      <c r="I16" s="7"/>
      <c r="J16" s="1"/>
      <c r="K16" s="21"/>
    </row>
    <row r="17" spans="1:11" x14ac:dyDescent="0.25">
      <c r="A17" s="1"/>
      <c r="B17" s="1"/>
      <c r="C17" s="1"/>
      <c r="D17" s="1"/>
      <c r="E17" s="1"/>
      <c r="F17" s="46"/>
      <c r="G17" s="31"/>
      <c r="H17" s="31"/>
      <c r="I17" s="1"/>
      <c r="J17" s="1"/>
      <c r="K17" s="1"/>
    </row>
    <row r="18" spans="1:11" x14ac:dyDescent="0.25">
      <c r="A18" s="1"/>
      <c r="B18" s="1" t="s">
        <v>10</v>
      </c>
      <c r="C18" s="1"/>
      <c r="D18" s="1">
        <f>COUNT(D2:D15)</f>
        <v>12</v>
      </c>
      <c r="E18" s="1"/>
      <c r="F18" s="46"/>
      <c r="G18" s="31"/>
      <c r="H18" s="31"/>
      <c r="I18" s="1"/>
      <c r="J18" s="1"/>
      <c r="K18" s="1"/>
    </row>
    <row r="19" spans="1:11" x14ac:dyDescent="0.25">
      <c r="A19" s="1"/>
      <c r="B19" s="1" t="s">
        <v>11</v>
      </c>
      <c r="C19" s="1"/>
      <c r="D19" s="4">
        <v>4</v>
      </c>
      <c r="E19" s="1"/>
      <c r="F19" s="47"/>
      <c r="G19" s="34"/>
      <c r="H19" s="34"/>
      <c r="I19" s="1"/>
      <c r="J19" s="1"/>
      <c r="K19" s="1"/>
    </row>
    <row r="20" spans="1:11" x14ac:dyDescent="0.25">
      <c r="A20" s="1"/>
      <c r="B20" s="1" t="s">
        <v>12</v>
      </c>
      <c r="C20" s="1"/>
      <c r="D20" s="5">
        <f>D18-D19</f>
        <v>8</v>
      </c>
      <c r="E20" s="1"/>
      <c r="F20" s="47"/>
      <c r="G20" s="34"/>
      <c r="H20" s="34"/>
      <c r="I20" s="1"/>
      <c r="J20" s="1"/>
      <c r="K20" s="1"/>
    </row>
    <row r="21" spans="1:11" x14ac:dyDescent="0.25">
      <c r="A21" s="1"/>
      <c r="B21" s="1" t="s">
        <v>13</v>
      </c>
      <c r="C21" s="1"/>
      <c r="D21" s="1">
        <f>D20/D18*100</f>
        <v>66.666666666666657</v>
      </c>
      <c r="E21" s="1"/>
      <c r="F21" s="47"/>
      <c r="G21" s="34"/>
      <c r="H21" s="34"/>
      <c r="I21" s="1"/>
      <c r="J21" s="1"/>
      <c r="K21" s="1"/>
    </row>
    <row r="22" spans="1:11" x14ac:dyDescent="0.25">
      <c r="A22" s="1"/>
      <c r="B22" s="1" t="s">
        <v>14</v>
      </c>
      <c r="C22" s="1"/>
      <c r="D22" s="1">
        <f>1/D23*100</f>
        <v>49.240869922035287</v>
      </c>
      <c r="E22" s="1"/>
      <c r="F22" s="47"/>
      <c r="G22" s="34"/>
      <c r="H22" s="34"/>
      <c r="I22" s="1"/>
      <c r="J22" s="1"/>
      <c r="K22" s="1"/>
    </row>
    <row r="23" spans="1:11" x14ac:dyDescent="0.25">
      <c r="A23" s="1"/>
      <c r="B23" s="1" t="s">
        <v>15</v>
      </c>
      <c r="C23" s="1"/>
      <c r="D23" s="1">
        <f>SUM(C2:C15)/D18</f>
        <v>2.0308333333333333</v>
      </c>
      <c r="E23" s="1"/>
      <c r="F23" s="47"/>
      <c r="G23" s="34"/>
      <c r="H23" s="34"/>
      <c r="I23" s="1"/>
      <c r="J23" s="1"/>
      <c r="K23" s="1"/>
    </row>
    <row r="24" spans="1:11" x14ac:dyDescent="0.25">
      <c r="A24" s="1"/>
      <c r="B24" s="1" t="s">
        <v>16</v>
      </c>
      <c r="C24" s="1"/>
      <c r="D24" s="5">
        <f>D21-D22</f>
        <v>17.42579674463137</v>
      </c>
      <c r="E24" s="1"/>
      <c r="F24" s="47"/>
      <c r="G24" s="34"/>
      <c r="H24" s="34"/>
      <c r="I24" s="1"/>
      <c r="J24" s="1"/>
      <c r="K24" s="1"/>
    </row>
    <row r="25" spans="1:11" x14ac:dyDescent="0.25">
      <c r="A25" s="1"/>
      <c r="B25" s="1" t="s">
        <v>17</v>
      </c>
      <c r="C25" s="1"/>
      <c r="D25" s="5">
        <f>D33/1</f>
        <v>21.027999999999999</v>
      </c>
      <c r="E25" s="1"/>
      <c r="F25" s="47"/>
      <c r="G25" s="34"/>
      <c r="H25" s="34"/>
      <c r="I25" s="1"/>
      <c r="J25" s="1"/>
      <c r="K25" s="1"/>
    </row>
    <row r="26" spans="1:11" x14ac:dyDescent="0.25">
      <c r="A26" s="1"/>
      <c r="B26" s="1"/>
      <c r="C26" s="1"/>
      <c r="D26" s="5"/>
      <c r="E26" s="1"/>
      <c r="F26" s="47"/>
      <c r="G26" s="34"/>
      <c r="H26" s="34"/>
      <c r="I26" s="1"/>
      <c r="J26" s="1"/>
      <c r="K26" s="1"/>
    </row>
    <row r="27" spans="1:11" ht="18.75" x14ac:dyDescent="0.3">
      <c r="A27" s="1"/>
      <c r="B27" s="1" t="s">
        <v>102</v>
      </c>
      <c r="C27" s="1"/>
      <c r="D27" s="6">
        <v>100000</v>
      </c>
      <c r="E27" s="1"/>
      <c r="F27" s="47"/>
      <c r="G27" s="34"/>
      <c r="H27" s="34"/>
      <c r="I27" s="1"/>
      <c r="J27" s="1"/>
      <c r="K27" s="1"/>
    </row>
    <row r="28" spans="1:11" x14ac:dyDescent="0.25">
      <c r="A28" s="1"/>
      <c r="B28" s="1" t="s">
        <v>18</v>
      </c>
      <c r="C28" s="1"/>
      <c r="D28" s="7">
        <f>D27/100</f>
        <v>1000</v>
      </c>
      <c r="E28" s="1"/>
      <c r="F28" s="47"/>
      <c r="G28" s="34"/>
      <c r="H28" s="34"/>
      <c r="I28" s="1"/>
      <c r="J28" s="1"/>
      <c r="K28" s="1"/>
    </row>
    <row r="29" spans="1:11" x14ac:dyDescent="0.25">
      <c r="A29" s="1"/>
      <c r="B29" s="1" t="s">
        <v>189</v>
      </c>
      <c r="C29" s="1"/>
      <c r="D29" s="57">
        <f>D$28*2.8</f>
        <v>2800</v>
      </c>
      <c r="E29" s="1"/>
      <c r="F29" s="47"/>
      <c r="G29" s="34"/>
      <c r="H29" s="34"/>
      <c r="I29" s="1"/>
      <c r="J29" s="1"/>
      <c r="K29" s="1"/>
    </row>
    <row r="30" spans="1:11" x14ac:dyDescent="0.25">
      <c r="A30" s="1"/>
      <c r="B30" s="1" t="s">
        <v>188</v>
      </c>
      <c r="C30" s="1"/>
      <c r="D30" s="55">
        <f>D$28*3.5</f>
        <v>3500</v>
      </c>
      <c r="E30" s="1"/>
      <c r="F30" s="47"/>
      <c r="G30" s="34"/>
      <c r="H30" s="34"/>
      <c r="I30" s="1"/>
      <c r="J30" s="1"/>
      <c r="K30" s="1"/>
    </row>
    <row r="31" spans="1:11" x14ac:dyDescent="0.25">
      <c r="A31" s="1"/>
      <c r="B31" s="1" t="s">
        <v>103</v>
      </c>
      <c r="C31" s="1"/>
      <c r="D31" s="56">
        <f>D28*7</f>
        <v>7000</v>
      </c>
      <c r="E31" s="1"/>
      <c r="F31" s="47"/>
      <c r="G31" s="34"/>
      <c r="H31" s="34"/>
      <c r="I31" s="1"/>
      <c r="J31" s="1"/>
      <c r="K31" s="1"/>
    </row>
    <row r="32" spans="1:11" x14ac:dyDescent="0.25">
      <c r="A32" s="1"/>
      <c r="B32" s="1" t="s">
        <v>19</v>
      </c>
      <c r="C32" s="1"/>
      <c r="D32" s="7">
        <f>SUM(I2:I15)</f>
        <v>21028</v>
      </c>
      <c r="E32" s="1"/>
      <c r="F32" s="47"/>
      <c r="G32" s="34"/>
      <c r="H32" s="34"/>
      <c r="I32" s="1"/>
      <c r="J32" s="1"/>
      <c r="K32" s="1"/>
    </row>
    <row r="33" spans="1:11" x14ac:dyDescent="0.25">
      <c r="A33" s="1"/>
      <c r="B33" s="9" t="s">
        <v>20</v>
      </c>
      <c r="C33" s="1"/>
      <c r="D33" s="1">
        <f>D32/D27*100</f>
        <v>21.027999999999999</v>
      </c>
      <c r="E33" s="1">
        <f>D33/100</f>
        <v>0.21027999999999999</v>
      </c>
      <c r="F33" s="47"/>
      <c r="G33" s="34"/>
      <c r="H33" s="34"/>
      <c r="I33" s="1"/>
      <c r="J33" s="1"/>
      <c r="K33" s="1"/>
    </row>
    <row r="34" spans="1:11" x14ac:dyDescent="0.25">
      <c r="A34" s="1"/>
      <c r="B34" s="1"/>
      <c r="C34" s="1"/>
      <c r="D34" s="7"/>
      <c r="E34" s="1"/>
      <c r="F34" s="47"/>
      <c r="G34" s="34"/>
      <c r="H34" s="34"/>
      <c r="I34" s="1"/>
      <c r="J34" s="1"/>
      <c r="K34" s="1"/>
    </row>
  </sheetData>
  <conditionalFormatting sqref="F19:G34">
    <cfRule type="cellIs" dxfId="26" priority="9" operator="greaterThan">
      <formula>0</formula>
    </cfRule>
    <cfRule type="cellIs" dxfId="25" priority="10" operator="lessThan">
      <formula>-240.63</formula>
    </cfRule>
    <cfRule type="cellIs" dxfId="24" priority="11" operator="greaterThan">
      <formula>0</formula>
    </cfRule>
  </conditionalFormatting>
  <conditionalFormatting sqref="I2:I16">
    <cfRule type="cellIs" dxfId="23" priority="12" operator="lessThan">
      <formula>0</formula>
    </cfRule>
    <cfRule type="cellIs" dxfId="22" priority="1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2" t="s">
        <v>0</v>
      </c>
      <c r="B1" s="2" t="s">
        <v>1</v>
      </c>
      <c r="C1" s="45" t="s">
        <v>2</v>
      </c>
      <c r="D1" s="2" t="s">
        <v>3</v>
      </c>
      <c r="E1" s="2" t="s">
        <v>4</v>
      </c>
      <c r="F1" s="2" t="s">
        <v>5</v>
      </c>
      <c r="G1" s="2" t="s">
        <v>101</v>
      </c>
      <c r="H1" s="2" t="s">
        <v>7</v>
      </c>
      <c r="I1" s="2" t="s">
        <v>8</v>
      </c>
      <c r="J1" s="2" t="s">
        <v>21</v>
      </c>
      <c r="K1" s="2" t="s">
        <v>9</v>
      </c>
    </row>
    <row r="2" spans="1:11" x14ac:dyDescent="0.25">
      <c r="A2" s="24">
        <v>44806</v>
      </c>
      <c r="B2" s="21" t="s">
        <v>148</v>
      </c>
      <c r="C2" s="23">
        <v>1.96</v>
      </c>
      <c r="D2" s="11">
        <v>6</v>
      </c>
      <c r="E2" s="1" t="s">
        <v>34</v>
      </c>
      <c r="F2" s="13" t="s">
        <v>29</v>
      </c>
      <c r="G2" s="13"/>
      <c r="H2" s="7">
        <f>C2*D$27</f>
        <v>13720</v>
      </c>
      <c r="I2" s="7">
        <f>H2-D$27</f>
        <v>6720</v>
      </c>
      <c r="J2" s="25" t="s">
        <v>111</v>
      </c>
      <c r="K2" s="21" t="s">
        <v>26</v>
      </c>
    </row>
    <row r="3" spans="1:11" x14ac:dyDescent="0.25">
      <c r="A3" s="24">
        <v>44814</v>
      </c>
      <c r="B3" s="21" t="s">
        <v>149</v>
      </c>
      <c r="C3" s="23">
        <v>2.63</v>
      </c>
      <c r="D3" s="11">
        <v>11</v>
      </c>
      <c r="E3" s="1" t="s">
        <v>34</v>
      </c>
      <c r="F3" s="13" t="s">
        <v>35</v>
      </c>
      <c r="G3" s="13"/>
      <c r="H3" s="7">
        <f>C3*D$27</f>
        <v>18410</v>
      </c>
      <c r="I3" s="7">
        <f>H3-D$27</f>
        <v>11410</v>
      </c>
      <c r="J3" s="25" t="s">
        <v>24</v>
      </c>
      <c r="K3" s="21" t="s">
        <v>62</v>
      </c>
    </row>
    <row r="4" spans="1:11" x14ac:dyDescent="0.25">
      <c r="A4" s="24">
        <v>44822</v>
      </c>
      <c r="B4" s="21" t="s">
        <v>150</v>
      </c>
      <c r="C4" s="23">
        <v>2</v>
      </c>
      <c r="D4" s="11">
        <v>14</v>
      </c>
      <c r="E4" s="1" t="s">
        <v>6</v>
      </c>
      <c r="F4" s="14" t="s">
        <v>39</v>
      </c>
      <c r="G4" s="13"/>
      <c r="H4" s="7">
        <v>0</v>
      </c>
      <c r="I4" s="7">
        <f>H4-D26</f>
        <v>-3500</v>
      </c>
      <c r="J4" s="25" t="s">
        <v>60</v>
      </c>
      <c r="K4" s="21" t="s">
        <v>95</v>
      </c>
    </row>
    <row r="5" spans="1:11" x14ac:dyDescent="0.25">
      <c r="A5" s="24">
        <v>44822</v>
      </c>
      <c r="B5" s="21" t="s">
        <v>151</v>
      </c>
      <c r="C5" s="23">
        <v>1.95</v>
      </c>
      <c r="D5" s="11">
        <v>13</v>
      </c>
      <c r="E5" s="1" t="s">
        <v>6</v>
      </c>
      <c r="F5" s="13" t="s">
        <v>29</v>
      </c>
      <c r="G5" s="13"/>
      <c r="H5" s="7">
        <f>C5*D26</f>
        <v>6825</v>
      </c>
      <c r="I5" s="7">
        <f>H5-D26</f>
        <v>3325</v>
      </c>
      <c r="J5" s="25" t="s">
        <v>152</v>
      </c>
      <c r="K5" s="21" t="s">
        <v>86</v>
      </c>
    </row>
    <row r="6" spans="1:11" x14ac:dyDescent="0.25">
      <c r="A6" s="24">
        <v>44811</v>
      </c>
      <c r="B6" s="21" t="s">
        <v>153</v>
      </c>
      <c r="C6" s="23">
        <v>1.95</v>
      </c>
      <c r="D6" s="11">
        <v>24</v>
      </c>
      <c r="E6" s="1" t="s">
        <v>38</v>
      </c>
      <c r="F6" s="14" t="s">
        <v>29</v>
      </c>
      <c r="G6" s="14"/>
      <c r="H6" s="7">
        <v>0</v>
      </c>
      <c r="I6" s="7">
        <f t="shared" ref="I6:I8" si="0">H6-D$25</f>
        <v>-2800</v>
      </c>
      <c r="J6" s="25" t="s">
        <v>27</v>
      </c>
      <c r="K6" s="21" t="s">
        <v>86</v>
      </c>
    </row>
    <row r="7" spans="1:11" x14ac:dyDescent="0.25">
      <c r="A7" s="24">
        <v>44814</v>
      </c>
      <c r="B7" s="21" t="s">
        <v>154</v>
      </c>
      <c r="C7" s="23">
        <v>1.9</v>
      </c>
      <c r="D7" s="11">
        <v>22</v>
      </c>
      <c r="E7" s="1" t="s">
        <v>28</v>
      </c>
      <c r="F7" s="13" t="s">
        <v>29</v>
      </c>
      <c r="G7" s="13"/>
      <c r="H7" s="7">
        <f t="shared" ref="H7:H8" si="1">C7*D$25</f>
        <v>5320</v>
      </c>
      <c r="I7" s="7">
        <f t="shared" si="0"/>
        <v>2520</v>
      </c>
      <c r="J7" s="25" t="s">
        <v>155</v>
      </c>
      <c r="K7" s="21" t="s">
        <v>86</v>
      </c>
    </row>
    <row r="8" spans="1:11" x14ac:dyDescent="0.25">
      <c r="A8" s="24">
        <v>44834</v>
      </c>
      <c r="B8" s="21" t="s">
        <v>156</v>
      </c>
      <c r="C8" s="23">
        <v>2</v>
      </c>
      <c r="D8" s="1">
        <v>18</v>
      </c>
      <c r="E8" s="1" t="s">
        <v>38</v>
      </c>
      <c r="F8" s="5" t="s">
        <v>39</v>
      </c>
      <c r="G8" s="1"/>
      <c r="H8" s="7">
        <f t="shared" si="1"/>
        <v>5600</v>
      </c>
      <c r="I8" s="7">
        <f t="shared" si="0"/>
        <v>2800</v>
      </c>
      <c r="J8" s="1" t="s">
        <v>24</v>
      </c>
      <c r="K8" s="21" t="s">
        <v>121</v>
      </c>
    </row>
    <row r="9" spans="1:11" x14ac:dyDescent="0.25">
      <c r="A9" s="24"/>
      <c r="B9" s="21"/>
      <c r="C9" s="23"/>
      <c r="D9" s="1"/>
      <c r="E9" s="1"/>
      <c r="F9" s="29"/>
      <c r="G9" s="29"/>
      <c r="H9" s="7"/>
      <c r="I9" s="7"/>
      <c r="J9" s="1"/>
      <c r="K9" s="21"/>
    </row>
    <row r="10" spans="1:11" x14ac:dyDescent="0.25">
      <c r="A10" s="24"/>
      <c r="B10" s="21"/>
      <c r="C10" s="23"/>
      <c r="D10" s="1"/>
      <c r="E10" s="1"/>
      <c r="F10" s="29"/>
      <c r="G10" s="29"/>
      <c r="H10" s="7"/>
      <c r="I10" s="7"/>
      <c r="J10" s="1"/>
      <c r="K10" s="21"/>
    </row>
    <row r="11" spans="1:11" x14ac:dyDescent="0.25">
      <c r="A11" s="24"/>
      <c r="B11" s="21"/>
      <c r="C11" s="23"/>
      <c r="D11" s="1"/>
      <c r="E11" s="1"/>
      <c r="F11" s="29"/>
      <c r="G11" s="29"/>
      <c r="H11" s="7"/>
      <c r="I11" s="7"/>
      <c r="J11" s="1"/>
      <c r="K11" s="21"/>
    </row>
    <row r="12" spans="1:11" x14ac:dyDescent="0.25">
      <c r="A12" s="24"/>
      <c r="B12" s="21"/>
      <c r="C12" s="23"/>
      <c r="D12" s="1"/>
      <c r="E12" s="1"/>
      <c r="F12" s="29"/>
      <c r="G12" s="29"/>
      <c r="H12" s="7"/>
      <c r="I12" s="7"/>
      <c r="J12" s="1"/>
      <c r="K12" s="21"/>
    </row>
    <row r="13" spans="1:11" x14ac:dyDescent="0.25">
      <c r="A13" s="1"/>
      <c r="B13" s="1"/>
      <c r="C13" s="1"/>
      <c r="D13" s="1"/>
      <c r="E13" s="1"/>
      <c r="F13" s="46"/>
      <c r="G13" s="54"/>
      <c r="H13" s="54"/>
      <c r="I13" s="1"/>
      <c r="J13" s="1"/>
      <c r="K13" s="1"/>
    </row>
    <row r="14" spans="1:11" x14ac:dyDescent="0.25">
      <c r="A14" s="1"/>
      <c r="B14" s="1" t="s">
        <v>10</v>
      </c>
      <c r="C14" s="1"/>
      <c r="D14" s="1">
        <f>COUNT(D2:D8)</f>
        <v>7</v>
      </c>
      <c r="E14" s="1"/>
      <c r="F14" s="46"/>
      <c r="G14" s="54"/>
      <c r="H14" s="54"/>
      <c r="I14" s="1"/>
      <c r="J14" s="1"/>
      <c r="K14" s="1"/>
    </row>
    <row r="15" spans="1:11" x14ac:dyDescent="0.25">
      <c r="A15" s="1"/>
      <c r="B15" s="1" t="s">
        <v>11</v>
      </c>
      <c r="C15" s="1"/>
      <c r="D15" s="4">
        <v>2</v>
      </c>
      <c r="E15" s="1"/>
      <c r="F15" s="47"/>
      <c r="G15" s="34"/>
      <c r="H15" s="34"/>
      <c r="I15" s="1"/>
      <c r="J15" s="1"/>
      <c r="K15" s="1"/>
    </row>
    <row r="16" spans="1:11" x14ac:dyDescent="0.25">
      <c r="A16" s="1"/>
      <c r="B16" s="1" t="s">
        <v>12</v>
      </c>
      <c r="C16" s="1"/>
      <c r="D16" s="5">
        <f>D14-D15</f>
        <v>5</v>
      </c>
      <c r="E16" s="1"/>
      <c r="F16" s="47"/>
      <c r="G16" s="34"/>
      <c r="H16" s="34"/>
      <c r="I16" s="1"/>
      <c r="J16" s="1"/>
      <c r="K16" s="1"/>
    </row>
    <row r="17" spans="1:11" x14ac:dyDescent="0.25">
      <c r="A17" s="1"/>
      <c r="B17" s="1" t="s">
        <v>13</v>
      </c>
      <c r="C17" s="1"/>
      <c r="D17" s="1">
        <f>D16/D14*100</f>
        <v>71.428571428571431</v>
      </c>
      <c r="E17" s="1"/>
      <c r="F17" s="47"/>
      <c r="G17" s="34"/>
      <c r="H17" s="34"/>
      <c r="I17" s="1"/>
      <c r="J17" s="1"/>
      <c r="K17" s="1"/>
    </row>
    <row r="18" spans="1:11" x14ac:dyDescent="0.25">
      <c r="A18" s="1"/>
      <c r="B18" s="1" t="s">
        <v>14</v>
      </c>
      <c r="C18" s="1"/>
      <c r="D18" s="1">
        <f>1/D19*100</f>
        <v>48.64489228630994</v>
      </c>
      <c r="E18" s="1"/>
      <c r="F18" s="47"/>
      <c r="G18" s="34"/>
      <c r="H18" s="34"/>
      <c r="I18" s="1"/>
      <c r="J18" s="1"/>
      <c r="K18" s="1"/>
    </row>
    <row r="19" spans="1:11" x14ac:dyDescent="0.25">
      <c r="A19" s="1"/>
      <c r="B19" s="1" t="s">
        <v>15</v>
      </c>
      <c r="C19" s="1"/>
      <c r="D19" s="1">
        <f>SUM(C2:C8)/D14</f>
        <v>2.0557142857142856</v>
      </c>
      <c r="E19" s="1"/>
      <c r="F19" s="47"/>
      <c r="G19" s="34"/>
      <c r="H19" s="34"/>
      <c r="I19" s="1"/>
      <c r="J19" s="1"/>
      <c r="K19" s="1"/>
    </row>
    <row r="20" spans="1:11" x14ac:dyDescent="0.25">
      <c r="A20" s="1"/>
      <c r="B20" s="1" t="s">
        <v>16</v>
      </c>
      <c r="C20" s="1"/>
      <c r="D20" s="5">
        <f>D17-D18</f>
        <v>22.783679142261491</v>
      </c>
      <c r="E20" s="1"/>
      <c r="F20" s="47"/>
      <c r="G20" s="34"/>
      <c r="H20" s="34"/>
      <c r="I20" s="1"/>
      <c r="J20" s="1"/>
      <c r="K20" s="1"/>
    </row>
    <row r="21" spans="1:11" x14ac:dyDescent="0.25">
      <c r="A21" s="1"/>
      <c r="B21" s="1" t="s">
        <v>17</v>
      </c>
      <c r="C21" s="1"/>
      <c r="D21" s="5">
        <f>D29/1</f>
        <v>20.474999999999998</v>
      </c>
      <c r="E21" s="1"/>
      <c r="F21" s="47"/>
      <c r="G21" s="34"/>
      <c r="H21" s="34"/>
      <c r="I21" s="1"/>
      <c r="J21" s="1"/>
      <c r="K21" s="1"/>
    </row>
    <row r="22" spans="1:11" x14ac:dyDescent="0.25">
      <c r="A22" s="1"/>
      <c r="B22" s="1"/>
      <c r="C22" s="1"/>
      <c r="D22" s="5"/>
      <c r="E22" s="1"/>
      <c r="F22" s="47"/>
      <c r="G22" s="34"/>
      <c r="H22" s="34"/>
      <c r="I22" s="1"/>
      <c r="J22" s="1"/>
      <c r="K22" s="1"/>
    </row>
    <row r="23" spans="1:11" ht="18.75" x14ac:dyDescent="0.3">
      <c r="A23" s="1"/>
      <c r="B23" s="1" t="s">
        <v>102</v>
      </c>
      <c r="C23" s="1"/>
      <c r="D23" s="6">
        <v>100000</v>
      </c>
      <c r="E23" s="1"/>
      <c r="F23" s="47"/>
      <c r="G23" s="34"/>
      <c r="H23" s="34"/>
      <c r="I23" s="1"/>
      <c r="J23" s="1"/>
      <c r="K23" s="1"/>
    </row>
    <row r="24" spans="1:11" x14ac:dyDescent="0.25">
      <c r="A24" s="1"/>
      <c r="B24" s="1" t="s">
        <v>18</v>
      </c>
      <c r="C24" s="1"/>
      <c r="D24" s="7">
        <f>D23/100</f>
        <v>1000</v>
      </c>
      <c r="E24" s="1"/>
      <c r="F24" s="47"/>
      <c r="G24" s="34"/>
      <c r="H24" s="34"/>
      <c r="I24" s="1"/>
      <c r="J24" s="1"/>
      <c r="K24" s="1"/>
    </row>
    <row r="25" spans="1:11" x14ac:dyDescent="0.25">
      <c r="A25" s="1"/>
      <c r="B25" s="1" t="s">
        <v>189</v>
      </c>
      <c r="C25" s="1"/>
      <c r="D25" s="57">
        <f>D$24*2.8</f>
        <v>2800</v>
      </c>
      <c r="E25" s="1"/>
      <c r="F25" s="47"/>
      <c r="G25" s="34"/>
      <c r="H25" s="34"/>
      <c r="I25" s="1"/>
      <c r="J25" s="1"/>
      <c r="K25" s="1"/>
    </row>
    <row r="26" spans="1:11" x14ac:dyDescent="0.25">
      <c r="A26" s="1"/>
      <c r="B26" s="1" t="s">
        <v>188</v>
      </c>
      <c r="C26" s="1"/>
      <c r="D26" s="55">
        <f>D$24*3.5</f>
        <v>3500</v>
      </c>
      <c r="E26" s="1"/>
      <c r="F26" s="47"/>
      <c r="G26" s="34"/>
      <c r="H26" s="34"/>
      <c r="I26" s="1"/>
      <c r="J26" s="1"/>
      <c r="K26" s="1"/>
    </row>
    <row r="27" spans="1:11" x14ac:dyDescent="0.25">
      <c r="A27" s="1"/>
      <c r="B27" s="1" t="s">
        <v>103</v>
      </c>
      <c r="C27" s="1"/>
      <c r="D27" s="56">
        <f>D24*7</f>
        <v>7000</v>
      </c>
      <c r="E27" s="1"/>
      <c r="F27" s="47"/>
      <c r="G27" s="34"/>
      <c r="H27" s="34"/>
      <c r="I27" s="1"/>
      <c r="J27" s="1"/>
      <c r="K27" s="1"/>
    </row>
    <row r="28" spans="1:11" x14ac:dyDescent="0.25">
      <c r="A28" s="1"/>
      <c r="B28" s="1" t="s">
        <v>19</v>
      </c>
      <c r="C28" s="1"/>
      <c r="D28" s="7">
        <f>SUM(I2:I8)</f>
        <v>20475</v>
      </c>
      <c r="E28" s="1"/>
      <c r="F28" s="47"/>
      <c r="G28" s="34"/>
      <c r="H28" s="34"/>
      <c r="I28" s="1"/>
      <c r="J28" s="1"/>
      <c r="K28" s="1"/>
    </row>
    <row r="29" spans="1:11" x14ac:dyDescent="0.25">
      <c r="A29" s="1"/>
      <c r="B29" s="9" t="s">
        <v>20</v>
      </c>
      <c r="C29" s="1"/>
      <c r="D29" s="1">
        <f>D28/D23*100</f>
        <v>20.474999999999998</v>
      </c>
      <c r="E29" s="1">
        <f>D29/100</f>
        <v>0.20474999999999999</v>
      </c>
      <c r="F29" s="47"/>
      <c r="G29" s="34"/>
      <c r="H29" s="34"/>
      <c r="I29" s="1"/>
      <c r="J29" s="1"/>
      <c r="K29" s="1"/>
    </row>
    <row r="30" spans="1:11" x14ac:dyDescent="0.25">
      <c r="A30" s="1"/>
      <c r="B30" s="1"/>
      <c r="C30" s="1"/>
      <c r="D30" s="7"/>
      <c r="E30" s="1"/>
      <c r="F30" s="47"/>
      <c r="G30" s="34"/>
      <c r="H30" s="34"/>
      <c r="I30" s="1"/>
      <c r="J30" s="1"/>
      <c r="K30" s="1"/>
    </row>
  </sheetData>
  <conditionalFormatting sqref="F15:G30">
    <cfRule type="cellIs" dxfId="21" priority="5" operator="greaterThan">
      <formula>0</formula>
    </cfRule>
    <cfRule type="cellIs" dxfId="20" priority="6" operator="lessThan">
      <formula>-240.63</formula>
    </cfRule>
    <cfRule type="cellIs" dxfId="19" priority="7" operator="greaterThan">
      <formula>0</formula>
    </cfRule>
  </conditionalFormatting>
  <conditionalFormatting sqref="I2:I12">
    <cfRule type="cellIs" dxfId="18" priority="8" operator="lessThan">
      <formula>0</formula>
    </cfRule>
    <cfRule type="cellIs" dxfId="17" priority="9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relatorio anual</vt:lpstr>
      <vt:lpstr>fevereiro</vt:lpstr>
      <vt:lpstr>marco</vt:lpstr>
      <vt:lpstr>abril</vt:lpstr>
      <vt:lpstr>maio</vt:lpstr>
      <vt:lpstr>julho</vt:lpstr>
      <vt:lpstr>junho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2023-06-19T20:03:54Z</dcterms:modified>
</cp:coreProperties>
</file>