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ey\Desktop\Paradyme\Catering\Raw\"/>
    </mc:Choice>
  </mc:AlternateContent>
  <bookViews>
    <workbookView xWindow="0" yWindow="0" windowWidth="24000" windowHeight="9510"/>
  </bookViews>
  <sheets>
    <sheet name="TastingAnalysis" sheetId="3" r:id="rId1"/>
  </sheets>
  <calcPr calcId="152511"/>
</workbook>
</file>

<file path=xl/calcChain.xml><?xml version="1.0" encoding="utf-8"?>
<calcChain xmlns="http://schemas.openxmlformats.org/spreadsheetml/2006/main">
  <c r="O28" i="3" l="1"/>
  <c r="J28" i="3"/>
  <c r="I40" i="3" l="1"/>
  <c r="H40" i="3"/>
  <c r="G40" i="3"/>
  <c r="F40" i="3"/>
  <c r="J42" i="3"/>
  <c r="H42" i="3"/>
  <c r="G42" i="3"/>
  <c r="F42" i="3"/>
  <c r="J41" i="3"/>
  <c r="I41" i="3"/>
  <c r="H41" i="3"/>
  <c r="G41" i="3"/>
  <c r="F41" i="3"/>
  <c r="J40" i="3" l="1"/>
  <c r="O27" i="3"/>
  <c r="P27" i="3" l="1"/>
  <c r="N27" i="3"/>
  <c r="O24" i="3" l="1"/>
  <c r="N24" i="3"/>
  <c r="P26" i="3" l="1"/>
  <c r="O26" i="3"/>
  <c r="O37" i="3" s="1"/>
  <c r="N26" i="3"/>
  <c r="N37" i="3" s="1"/>
  <c r="O25" i="3"/>
  <c r="N25" i="3"/>
  <c r="N23" i="3"/>
  <c r="N22" i="3"/>
  <c r="N21" i="3"/>
  <c r="N20" i="3"/>
  <c r="N19" i="3"/>
  <c r="N18" i="3"/>
  <c r="N17" i="3"/>
  <c r="N16" i="3"/>
  <c r="N15" i="3"/>
  <c r="N14" i="3"/>
  <c r="N13" i="3"/>
  <c r="O23" i="3"/>
  <c r="O22" i="3"/>
  <c r="O21" i="3"/>
  <c r="O20" i="3"/>
  <c r="O19" i="3"/>
  <c r="O18" i="3"/>
  <c r="O17" i="3"/>
  <c r="O16" i="3"/>
  <c r="O15" i="3"/>
  <c r="O14" i="3"/>
  <c r="O13" i="3"/>
  <c r="N12" i="3"/>
  <c r="O12" i="3"/>
  <c r="J23" i="3"/>
  <c r="M37" i="3" l="1"/>
  <c r="L37" i="3"/>
  <c r="K37" i="3"/>
  <c r="I37" i="3"/>
  <c r="H37" i="3"/>
  <c r="G37" i="3"/>
  <c r="F37" i="3"/>
  <c r="E37" i="3"/>
  <c r="D37" i="3"/>
  <c r="C37" i="3"/>
  <c r="J36" i="3"/>
  <c r="J35" i="3"/>
  <c r="J34" i="3"/>
  <c r="J33" i="3"/>
  <c r="J32" i="3"/>
  <c r="P37" i="3"/>
  <c r="J31" i="3"/>
  <c r="J30" i="3"/>
  <c r="J29" i="3"/>
  <c r="J27" i="3"/>
  <c r="J26" i="3"/>
  <c r="J25" i="3"/>
  <c r="J39" i="3" l="1"/>
  <c r="J37" i="3"/>
  <c r="F11" i="3" l="1"/>
  <c r="E11" i="3"/>
  <c r="D11" i="3"/>
  <c r="C24" i="3"/>
  <c r="F24" i="3"/>
  <c r="E24" i="3"/>
  <c r="D24" i="3"/>
  <c r="J22" i="3"/>
  <c r="J21" i="3"/>
  <c r="J20" i="3"/>
  <c r="J19" i="3"/>
  <c r="J18" i="3"/>
  <c r="J17" i="3"/>
  <c r="J16" i="3"/>
  <c r="J15" i="3"/>
  <c r="J14" i="3"/>
  <c r="J13" i="3"/>
  <c r="J12" i="3"/>
  <c r="J10" i="3"/>
  <c r="J9" i="3"/>
  <c r="J8" i="3"/>
  <c r="J7" i="3"/>
  <c r="J6" i="3"/>
  <c r="J5" i="3"/>
  <c r="K5" i="3"/>
  <c r="L5" i="3"/>
  <c r="K6" i="3"/>
  <c r="L6" i="3"/>
  <c r="K7" i="3"/>
  <c r="L7" i="3"/>
  <c r="K8" i="3"/>
  <c r="L8" i="3"/>
  <c r="K9" i="3"/>
  <c r="L9" i="3"/>
  <c r="K10" i="3"/>
  <c r="L10" i="3"/>
  <c r="G11" i="3"/>
  <c r="J11" i="3" s="1"/>
  <c r="H11" i="3"/>
  <c r="M11" i="3"/>
  <c r="N11" i="3"/>
  <c r="O11" i="3"/>
  <c r="P23" i="3"/>
  <c r="G24" i="3"/>
  <c r="H24" i="3"/>
  <c r="I24" i="3"/>
  <c r="K24" i="3"/>
  <c r="L24" i="3"/>
  <c r="M24" i="3"/>
  <c r="C11" i="3"/>
  <c r="J38" i="3" l="1"/>
  <c r="L11" i="3"/>
  <c r="P24" i="3"/>
  <c r="J24" i="3"/>
  <c r="K11" i="3"/>
</calcChain>
</file>

<file path=xl/sharedStrings.xml><?xml version="1.0" encoding="utf-8"?>
<sst xmlns="http://schemas.openxmlformats.org/spreadsheetml/2006/main" count="63" uniqueCount="35">
  <si>
    <t>July</t>
  </si>
  <si>
    <t>Aug</t>
  </si>
  <si>
    <t>Sep</t>
  </si>
  <si>
    <t>Oct</t>
  </si>
  <si>
    <t>Nov</t>
  </si>
  <si>
    <t>Dec</t>
  </si>
  <si>
    <t>Jan</t>
  </si>
  <si>
    <t>Feb</t>
  </si>
  <si>
    <t>Event Value</t>
  </si>
  <si>
    <t>Tot Signed</t>
  </si>
  <si>
    <t>Tot Lost</t>
  </si>
  <si>
    <t>Totals/Ave</t>
  </si>
  <si>
    <t>Mar</t>
  </si>
  <si>
    <t>May</t>
  </si>
  <si>
    <t>Tasting Analysis</t>
  </si>
  <si>
    <t># lost</t>
  </si>
  <si>
    <t>April</t>
  </si>
  <si>
    <t>June</t>
  </si>
  <si>
    <t>Tot Tent</t>
  </si>
  <si>
    <t>Total</t>
  </si>
  <si>
    <t># tent</t>
  </si>
  <si>
    <t># tast</t>
  </si>
  <si>
    <t>Presign</t>
  </si>
  <si>
    <t>Unsign</t>
  </si>
  <si>
    <t># sign</t>
  </si>
  <si>
    <t>sign ave</t>
  </si>
  <si>
    <t>Lost</t>
  </si>
  <si>
    <t>YTD ave all tastings that weren't signed prior to tasting (w/o tent)</t>
  </si>
  <si>
    <t>90 day ave tastings that weren't signed prior (with tent)</t>
  </si>
  <si>
    <t>2016 ave all tastings that weren't signed prior to tasting (including tents)</t>
  </si>
  <si>
    <t>2017 ave all tastings that weren't signed prior to tasting (including tents)</t>
  </si>
  <si>
    <t>Ave Signed</t>
  </si>
  <si>
    <t>Ave Lost</t>
  </si>
  <si>
    <t>Ave Tent</t>
  </si>
  <si>
    <t>90 day ave that werent signed prior (using 2016 closing ratio for tentatives)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</si>
</sst>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2" xfId="0" applyFont="1" applyBorder="1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3" fontId="1" fillId="0" borderId="6" xfId="0" applyNumberFormat="1" applyFont="1" applyBorder="1"/>
    <xf numFmtId="3" fontId="1" fillId="0" borderId="7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/>
    <xf numFmtId="3" fontId="4" fillId="0" borderId="5" xfId="0" applyNumberFormat="1" applyFont="1" applyBorder="1"/>
    <xf numFmtId="3" fontId="4" fillId="0" borderId="3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6" xfId="0" applyFont="1" applyBorder="1"/>
    <xf numFmtId="0" fontId="4" fillId="0" borderId="5" xfId="0" applyFont="1" applyBorder="1"/>
    <xf numFmtId="0" fontId="0" fillId="0" borderId="0" xfId="0" applyBorder="1"/>
    <xf numFmtId="0" fontId="0" fillId="0" borderId="6" xfId="0" applyBorder="1"/>
    <xf numFmtId="0" fontId="3" fillId="0" borderId="8" xfId="0" applyFont="1" applyBorder="1"/>
    <xf numFmtId="0" fontId="3" fillId="0" borderId="9" xfId="0" applyFont="1" applyBorder="1"/>
    <xf numFmtId="0" fontId="3" fillId="0" borderId="1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5" fillId="0" borderId="14" xfId="0" applyFont="1" applyBorder="1"/>
    <xf numFmtId="0" fontId="5" fillId="0" borderId="7" xfId="0" applyFont="1" applyBorder="1"/>
    <xf numFmtId="0" fontId="4" fillId="0" borderId="23" xfId="0" applyFont="1" applyBorder="1"/>
    <xf numFmtId="0" fontId="4" fillId="0" borderId="24" xfId="0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164" fontId="4" fillId="0" borderId="13" xfId="0" applyNumberFormat="1" applyFont="1" applyBorder="1"/>
    <xf numFmtId="164" fontId="4" fillId="0" borderId="15" xfId="0" applyNumberFormat="1" applyFont="1" applyBorder="1"/>
    <xf numFmtId="164" fontId="4" fillId="2" borderId="13" xfId="0" applyNumberFormat="1" applyFont="1" applyFill="1" applyBorder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/>
    <xf numFmtId="165" fontId="4" fillId="3" borderId="1" xfId="0" applyNumberFormat="1" applyFont="1" applyFill="1" applyBorder="1"/>
    <xf numFmtId="10" fontId="0" fillId="0" borderId="0" xfId="0" applyNumberFormat="1"/>
    <xf numFmtId="3" fontId="0" fillId="0" borderId="17" xfId="0" applyNumberFormat="1" applyFont="1" applyBorder="1"/>
    <xf numFmtId="165" fontId="4" fillId="4" borderId="5" xfId="0" applyNumberFormat="1" applyFont="1" applyFill="1" applyBorder="1"/>
    <xf numFmtId="0" fontId="4" fillId="4" borderId="0" xfId="0" applyFont="1" applyFill="1" applyBorder="1" applyAlignment="1">
      <alignment horizontal="left"/>
    </xf>
    <xf numFmtId="0" fontId="0" fillId="4" borderId="0" xfId="0" applyFill="1"/>
    <xf numFmtId="165" fontId="4" fillId="5" borderId="3" xfId="0" applyNumberFormat="1" applyFont="1" applyFill="1" applyBorder="1"/>
    <xf numFmtId="0" fontId="4" fillId="5" borderId="0" xfId="0" applyFont="1" applyFill="1" applyBorder="1" applyAlignment="1">
      <alignment horizontal="left"/>
    </xf>
    <xf numFmtId="0" fontId="0" fillId="5" borderId="0" xfId="0" applyFill="1"/>
    <xf numFmtId="165" fontId="4" fillId="4" borderId="3" xfId="0" applyNumberFormat="1" applyFont="1" applyFill="1" applyBorder="1"/>
    <xf numFmtId="0" fontId="5" fillId="5" borderId="0" xfId="0" applyFont="1" applyFill="1" applyBorder="1" applyAlignment="1">
      <alignment horizontal="left"/>
    </xf>
    <xf numFmtId="3" fontId="1" fillId="5" borderId="0" xfId="0" applyNumberFormat="1" applyFont="1" applyFill="1" applyBorder="1"/>
    <xf numFmtId="10" fontId="0" fillId="5" borderId="0" xfId="0" applyNumberFormat="1" applyFill="1"/>
    <xf numFmtId="0" fontId="1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2016 tasting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D67-4DA1-BD07-ADF1D4676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D67-4DA1-BD07-ADF1D46769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D67-4DA1-BD07-ADF1D46769C2}"/>
              </c:ext>
            </c:extLst>
          </c:dPt>
          <c:dLbls>
            <c:dLbl>
              <c:idx val="2"/>
              <c:layout>
                <c:manualLayout>
                  <c:x val="8.218328632456065E-2"/>
                  <c:y val="0.10793063494560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D67-4DA1-BD07-ADF1D46769C2}"/>
                </c:ex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(TastingAnalysis!$G$4,TastingAnalysis!$H$4,TastingAnalysis!$I$4)</c:f>
              <c:strCache>
                <c:ptCount val="3"/>
                <c:pt idx="0">
                  <c:v># sign</c:v>
                </c:pt>
                <c:pt idx="1">
                  <c:v># lost</c:v>
                </c:pt>
                <c:pt idx="2">
                  <c:v># tent</c:v>
                </c:pt>
              </c:strCache>
            </c:strRef>
          </c:cat>
          <c:val>
            <c:numRef>
              <c:f>(TastingAnalysis!$G$24,TastingAnalysis!$H$24,TastingAnalysis!$I$24)</c:f>
              <c:numCache>
                <c:formatCode>General</c:formatCode>
                <c:ptCount val="3"/>
                <c:pt idx="0">
                  <c:v>148</c:v>
                </c:pt>
                <c:pt idx="1">
                  <c:v>51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67-4DA1-BD07-ADF1D46769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 tastings including</a:t>
            </a:r>
          </a:p>
          <a:p>
            <a:pPr>
              <a:defRPr/>
            </a:pPr>
            <a:r>
              <a:rPr lang="en-US"/>
              <a:t> tentatives</a:t>
            </a:r>
          </a:p>
        </c:rich>
      </c:tx>
      <c:layout>
        <c:manualLayout>
          <c:xMode val="edge"/>
          <c:yMode val="edge"/>
          <c:x val="0.16586048910133089"/>
          <c:y val="3.3426193619252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98-40AD-9DE1-E75D896FA3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198-40AD-9DE1-E75D896FA3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198-40AD-9DE1-E75D896FA3F5}"/>
              </c:ext>
            </c:extLst>
          </c:dPt>
          <c:dLbls>
            <c:dLbl>
              <c:idx val="2"/>
              <c:layout>
                <c:manualLayout>
                  <c:x val="8.218328632456065E-2"/>
                  <c:y val="0.10793063494560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198-40AD-9DE1-E75D896FA3F5}"/>
                </c:ex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(TastingAnalysis!$G$4,TastingAnalysis!$H$4,TastingAnalysis!$I$4)</c:f>
              <c:strCache>
                <c:ptCount val="3"/>
                <c:pt idx="0">
                  <c:v># sign</c:v>
                </c:pt>
                <c:pt idx="1">
                  <c:v># lost</c:v>
                </c:pt>
                <c:pt idx="2">
                  <c:v># tent</c:v>
                </c:pt>
              </c:strCache>
            </c:strRef>
          </c:cat>
          <c:val>
            <c:numRef>
              <c:f>(TastingAnalysis!$G$41,TastingAnalysis!$H$41,TastingAnalysis!$I$41)</c:f>
              <c:numCache>
                <c:formatCode>General</c:formatCode>
                <c:ptCount val="3"/>
                <c:pt idx="0">
                  <c:v>31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198-40AD-9DE1-E75D896FA3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 tastings using 2016 closing ratio for tentatives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FA-4830-A8A4-546B4699F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FA-4830-A8A4-546B4699F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FA-4830-A8A4-546B4699F8CC}"/>
              </c:ext>
            </c:extLst>
          </c:dPt>
          <c:dLbls>
            <c:dLbl>
              <c:idx val="2"/>
              <c:layout>
                <c:manualLayout>
                  <c:x val="8.218328632456065E-2"/>
                  <c:y val="0.10793063494560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0FA-4830-A8A4-546B4699F8CC}"/>
                </c:ex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(TastingAnalysis!$G$4,TastingAnalysis!$H$4,TastingAnalysis!$I$4)</c:f>
              <c:strCache>
                <c:ptCount val="3"/>
                <c:pt idx="0">
                  <c:v># sign</c:v>
                </c:pt>
                <c:pt idx="1">
                  <c:v># lost</c:v>
                </c:pt>
                <c:pt idx="2">
                  <c:v># tent</c:v>
                </c:pt>
              </c:strCache>
            </c:strRef>
          </c:cat>
          <c:val>
            <c:numRef>
              <c:f>(TastingAnalysis!$G$42,TastingAnalysis!$H$42)</c:f>
              <c:numCache>
                <c:formatCode>General</c:formatCode>
                <c:ptCount val="2"/>
                <c:pt idx="0">
                  <c:v>38.44</c:v>
                </c:pt>
                <c:pt idx="1">
                  <c:v>10.560000000000002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FA-4830-A8A4-546B4699F8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276227</xdr:colOff>
      <xdr:row>45</xdr:row>
      <xdr:rowOff>9526</xdr:rowOff>
    </xdr:from>
    <xdr:to>
      <xdr:col>11</xdr:col>
      <xdr:colOff>304800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412819E-E177-41D4-A33B-A728E7440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45</xdr:row>
      <xdr:rowOff>9525</xdr:rowOff>
    </xdr:from>
    <xdr:to>
      <xdr:col>17</xdr:col>
      <xdr:colOff>409575</xdr:colOff>
      <xdr:row>62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B27E976-5132-460F-BD27-7C4527D10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24</xdr:col>
      <xdr:colOff>123825</xdr:colOff>
      <xdr:row>62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17A7E582-7EC4-47E6-A65D-884AA9832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4"/>
  <sheetViews>
    <sheetView tabSelected="1" workbookViewId="0">
      <pane ySplit="4" topLeftCell="A17" activePane="bottomLeft" state="frozen"/>
      <selection pane="bottomLeft" activeCell="D28" sqref="D28"/>
    </sheetView>
  </sheetViews>
  <sheetFormatPr defaultRowHeight="15" x14ac:dyDescent="0.25"/>
  <cols>
    <col min="1" max="1" width="4.85546875" customWidth="1"/>
    <col min="2" max="2" width="9.42578125" customWidth="1"/>
    <col min="3" max="3" width="6.140625" customWidth="1"/>
    <col min="4" max="5" width="6.5703125" style="1" customWidth="1"/>
    <col min="6" max="6" width="6.42578125" style="1" customWidth="1"/>
    <col min="7" max="7" width="7.42578125" customWidth="1"/>
    <col min="8" max="8" width="7.140625" customWidth="1"/>
    <col min="9" max="9" width="7.28515625" customWidth="1"/>
    <col min="10" max="10" width="6.85546875" customWidth="1"/>
    <col min="16" max="16" width="14.140625" customWidth="1"/>
    <col min="18" max="18" width="12.5703125" customWidth="1"/>
  </cols>
  <sheetData>
    <row r="2" spans="1:16" x14ac:dyDescent="0.25">
      <c r="A2" s="62" t="s">
        <v>14</v>
      </c>
      <c r="B2" s="62"/>
      <c r="C2" s="62"/>
      <c r="D2" s="62"/>
      <c r="E2" s="62"/>
      <c r="F2" s="62"/>
      <c r="G2" s="62"/>
    </row>
    <row r="3" spans="1:16" x14ac:dyDescent="0.25">
      <c r="C3" s="6" t="s">
        <v>19</v>
      </c>
      <c r="D3" s="6" t="s">
        <v>22</v>
      </c>
      <c r="E3" s="6" t="s">
        <v>26</v>
      </c>
      <c r="F3" s="6" t="s">
        <v>23</v>
      </c>
      <c r="G3" s="6"/>
      <c r="H3" s="6"/>
      <c r="I3" s="6"/>
      <c r="J3" s="6"/>
      <c r="K3" s="6" t="s">
        <v>9</v>
      </c>
      <c r="L3" s="6" t="s">
        <v>10</v>
      </c>
      <c r="M3" s="6" t="s">
        <v>18</v>
      </c>
      <c r="N3" s="6" t="s">
        <v>31</v>
      </c>
      <c r="O3" s="6" t="s">
        <v>32</v>
      </c>
      <c r="P3" s="6" t="s">
        <v>33</v>
      </c>
    </row>
    <row r="4" spans="1:16" ht="15.75" thickBot="1" x14ac:dyDescent="0.3">
      <c r="B4" s="25"/>
      <c r="C4" s="6" t="s">
        <v>21</v>
      </c>
      <c r="D4" s="6" t="s">
        <v>21</v>
      </c>
      <c r="E4" s="6" t="s">
        <v>22</v>
      </c>
      <c r="F4" s="6" t="s">
        <v>21</v>
      </c>
      <c r="G4" s="6" t="s">
        <v>24</v>
      </c>
      <c r="H4" s="6" t="s">
        <v>15</v>
      </c>
      <c r="I4" s="6" t="s">
        <v>20</v>
      </c>
      <c r="J4" s="6" t="s">
        <v>25</v>
      </c>
      <c r="K4" s="6" t="s">
        <v>8</v>
      </c>
      <c r="L4" s="6" t="s">
        <v>8</v>
      </c>
      <c r="M4" s="6" t="s">
        <v>8</v>
      </c>
      <c r="N4" s="6" t="s">
        <v>8</v>
      </c>
      <c r="O4" s="6" t="s">
        <v>8</v>
      </c>
      <c r="P4" s="6" t="s">
        <v>8</v>
      </c>
    </row>
    <row r="5" spans="1:16" x14ac:dyDescent="0.25">
      <c r="A5" s="14">
        <v>2015</v>
      </c>
      <c r="B5" s="27" t="s">
        <v>0</v>
      </c>
      <c r="C5" s="30">
        <v>31</v>
      </c>
      <c r="D5" s="31">
        <v>9</v>
      </c>
      <c r="E5" s="32">
        <v>1</v>
      </c>
      <c r="F5" s="30">
        <v>22</v>
      </c>
      <c r="G5" s="31">
        <v>10</v>
      </c>
      <c r="H5" s="31">
        <v>12</v>
      </c>
      <c r="I5" s="32">
        <v>0</v>
      </c>
      <c r="J5" s="41">
        <f t="shared" ref="J5:J25" si="0">(G5/F5%)</f>
        <v>45.454545454545453</v>
      </c>
      <c r="K5" s="8">
        <f t="shared" ref="K5:K10" si="1">G5*N5</f>
        <v>166220</v>
      </c>
      <c r="L5" s="8">
        <f t="shared" ref="L5:L10" si="2">(H5*O5)</f>
        <v>225264</v>
      </c>
      <c r="M5" s="7">
        <v>0</v>
      </c>
      <c r="N5" s="8">
        <v>16622</v>
      </c>
      <c r="O5" s="8">
        <v>18772</v>
      </c>
      <c r="P5" s="7"/>
    </row>
    <row r="6" spans="1:16" x14ac:dyDescent="0.25">
      <c r="A6" s="14"/>
      <c r="B6" s="27" t="s">
        <v>1</v>
      </c>
      <c r="C6" s="33">
        <v>25</v>
      </c>
      <c r="D6" s="21">
        <v>11</v>
      </c>
      <c r="E6" s="34">
        <v>1</v>
      </c>
      <c r="F6" s="33">
        <v>14</v>
      </c>
      <c r="G6" s="21">
        <v>11</v>
      </c>
      <c r="H6" s="21">
        <v>4</v>
      </c>
      <c r="I6" s="34">
        <v>0</v>
      </c>
      <c r="J6" s="41">
        <f t="shared" si="0"/>
        <v>78.571428571428569</v>
      </c>
      <c r="K6" s="8">
        <f t="shared" si="1"/>
        <v>198198</v>
      </c>
      <c r="L6" s="8">
        <f t="shared" si="2"/>
        <v>59560</v>
      </c>
      <c r="M6" s="7">
        <v>0</v>
      </c>
      <c r="N6" s="8">
        <v>18018</v>
      </c>
      <c r="O6" s="8">
        <v>14890</v>
      </c>
      <c r="P6" s="7"/>
    </row>
    <row r="7" spans="1:16" x14ac:dyDescent="0.25">
      <c r="A7" s="14"/>
      <c r="B7" s="27" t="s">
        <v>2</v>
      </c>
      <c r="C7" s="33">
        <v>25</v>
      </c>
      <c r="D7" s="21">
        <v>7</v>
      </c>
      <c r="E7" s="34">
        <v>0</v>
      </c>
      <c r="F7" s="33">
        <v>18</v>
      </c>
      <c r="G7" s="21">
        <v>15</v>
      </c>
      <c r="H7" s="21">
        <v>3</v>
      </c>
      <c r="I7" s="34">
        <v>0</v>
      </c>
      <c r="J7" s="41">
        <f t="shared" si="0"/>
        <v>83.333333333333343</v>
      </c>
      <c r="K7" s="8">
        <f t="shared" si="1"/>
        <v>335655</v>
      </c>
      <c r="L7" s="8">
        <f t="shared" si="2"/>
        <v>52359</v>
      </c>
      <c r="M7" s="7">
        <v>0</v>
      </c>
      <c r="N7" s="8">
        <v>22377</v>
      </c>
      <c r="O7" s="8">
        <v>17453</v>
      </c>
      <c r="P7" s="7"/>
    </row>
    <row r="8" spans="1:16" x14ac:dyDescent="0.25">
      <c r="A8" s="14"/>
      <c r="B8" s="27" t="s">
        <v>3</v>
      </c>
      <c r="C8" s="33">
        <v>25</v>
      </c>
      <c r="D8" s="21">
        <v>7</v>
      </c>
      <c r="E8" s="34">
        <v>0</v>
      </c>
      <c r="F8" s="33">
        <v>18</v>
      </c>
      <c r="G8" s="21">
        <v>15</v>
      </c>
      <c r="H8" s="21">
        <v>3</v>
      </c>
      <c r="I8" s="34">
        <v>0</v>
      </c>
      <c r="J8" s="41">
        <f t="shared" si="0"/>
        <v>83.333333333333343</v>
      </c>
      <c r="K8" s="8">
        <f t="shared" si="1"/>
        <v>319335</v>
      </c>
      <c r="L8" s="8">
        <f t="shared" si="2"/>
        <v>46098</v>
      </c>
      <c r="M8" s="7">
        <v>0</v>
      </c>
      <c r="N8" s="8">
        <v>21289</v>
      </c>
      <c r="O8" s="8">
        <v>15366</v>
      </c>
      <c r="P8" s="7"/>
    </row>
    <row r="9" spans="1:16" x14ac:dyDescent="0.25">
      <c r="A9" s="15"/>
      <c r="B9" s="27" t="s">
        <v>4</v>
      </c>
      <c r="C9" s="33">
        <v>26</v>
      </c>
      <c r="D9" s="21">
        <v>9</v>
      </c>
      <c r="E9" s="34">
        <v>0</v>
      </c>
      <c r="F9" s="33">
        <v>17</v>
      </c>
      <c r="G9" s="21">
        <v>15</v>
      </c>
      <c r="H9" s="21">
        <v>2</v>
      </c>
      <c r="I9" s="34">
        <v>0</v>
      </c>
      <c r="J9" s="41">
        <f t="shared" si="0"/>
        <v>88.235294117647058</v>
      </c>
      <c r="K9" s="8">
        <f t="shared" si="1"/>
        <v>246075</v>
      </c>
      <c r="L9" s="8">
        <f t="shared" si="2"/>
        <v>40468</v>
      </c>
      <c r="M9" s="7">
        <v>0</v>
      </c>
      <c r="N9" s="8">
        <v>16405</v>
      </c>
      <c r="O9" s="8">
        <v>20234</v>
      </c>
      <c r="P9" s="7"/>
    </row>
    <row r="10" spans="1:16" ht="15.75" thickBot="1" x14ac:dyDescent="0.3">
      <c r="A10" s="15"/>
      <c r="B10" s="28" t="s">
        <v>5</v>
      </c>
      <c r="C10" s="35">
        <v>20</v>
      </c>
      <c r="D10" s="22">
        <v>5</v>
      </c>
      <c r="E10" s="36">
        <v>0</v>
      </c>
      <c r="F10" s="35">
        <v>15</v>
      </c>
      <c r="G10" s="22">
        <v>14</v>
      </c>
      <c r="H10" s="22">
        <v>1</v>
      </c>
      <c r="I10" s="36">
        <v>0</v>
      </c>
      <c r="J10" s="42">
        <f t="shared" si="0"/>
        <v>93.333333333333343</v>
      </c>
      <c r="K10" s="10">
        <f t="shared" si="1"/>
        <v>241584</v>
      </c>
      <c r="L10" s="10">
        <f t="shared" si="2"/>
        <v>10988</v>
      </c>
      <c r="M10" s="9">
        <v>0</v>
      </c>
      <c r="N10" s="10">
        <v>17256</v>
      </c>
      <c r="O10" s="10">
        <v>10988</v>
      </c>
      <c r="P10" s="9"/>
    </row>
    <row r="11" spans="1:16" ht="15.75" thickBot="1" x14ac:dyDescent="0.3">
      <c r="A11" s="5"/>
      <c r="B11" s="4" t="s">
        <v>11</v>
      </c>
      <c r="C11" s="37">
        <f t="shared" ref="C11:H11" si="3">SUM(C5:C10)</f>
        <v>152</v>
      </c>
      <c r="D11" s="23">
        <f t="shared" si="3"/>
        <v>48</v>
      </c>
      <c r="E11" s="38">
        <f t="shared" si="3"/>
        <v>2</v>
      </c>
      <c r="F11" s="37">
        <f t="shared" si="3"/>
        <v>104</v>
      </c>
      <c r="G11" s="23">
        <f t="shared" si="3"/>
        <v>80</v>
      </c>
      <c r="H11" s="23">
        <f t="shared" si="3"/>
        <v>25</v>
      </c>
      <c r="I11" s="38">
        <v>0</v>
      </c>
      <c r="J11" s="43">
        <f t="shared" si="0"/>
        <v>76.92307692307692</v>
      </c>
      <c r="K11" s="12">
        <f>SUM(K5:K10)</f>
        <v>1507067</v>
      </c>
      <c r="L11" s="12">
        <f>SUM(L5:L10)</f>
        <v>434737</v>
      </c>
      <c r="M11" s="26">
        <f>SUM(M5:M10)</f>
        <v>0</v>
      </c>
      <c r="N11" s="12">
        <f>AVERAGE(N5:N10)</f>
        <v>18661.166666666668</v>
      </c>
      <c r="O11" s="12">
        <f>AVERAGE(O5:O10)</f>
        <v>16283.833333333334</v>
      </c>
      <c r="P11" s="16"/>
    </row>
    <row r="12" spans="1:16" x14ac:dyDescent="0.25">
      <c r="A12" s="14">
        <v>2016</v>
      </c>
      <c r="B12" s="29" t="s">
        <v>6</v>
      </c>
      <c r="C12" s="39">
        <v>29</v>
      </c>
      <c r="D12" s="24">
        <v>6</v>
      </c>
      <c r="E12" s="40">
        <v>0</v>
      </c>
      <c r="F12" s="39">
        <v>23</v>
      </c>
      <c r="G12" s="24">
        <v>16</v>
      </c>
      <c r="H12" s="24">
        <v>7</v>
      </c>
      <c r="I12" s="40">
        <v>0</v>
      </c>
      <c r="J12" s="44">
        <f t="shared" si="0"/>
        <v>69.565217391304344</v>
      </c>
      <c r="K12" s="11">
        <v>500152</v>
      </c>
      <c r="L12" s="11">
        <v>130192</v>
      </c>
      <c r="M12" s="17">
        <v>0</v>
      </c>
      <c r="N12" s="11">
        <f>K12/(G12+D12)</f>
        <v>22734.18181818182</v>
      </c>
      <c r="O12" s="11">
        <f>L12/H12</f>
        <v>18598.857142857141</v>
      </c>
      <c r="P12" s="17"/>
    </row>
    <row r="13" spans="1:16" x14ac:dyDescent="0.25">
      <c r="A13" s="2"/>
      <c r="B13" s="27" t="s">
        <v>7</v>
      </c>
      <c r="C13" s="33">
        <v>34</v>
      </c>
      <c r="D13" s="21">
        <v>13</v>
      </c>
      <c r="E13" s="34">
        <v>0</v>
      </c>
      <c r="F13" s="33">
        <v>21</v>
      </c>
      <c r="G13" s="21">
        <v>16</v>
      </c>
      <c r="H13" s="21">
        <v>5</v>
      </c>
      <c r="I13" s="34">
        <v>0</v>
      </c>
      <c r="J13" s="41">
        <f t="shared" si="0"/>
        <v>76.19047619047619</v>
      </c>
      <c r="K13" s="8">
        <v>539464</v>
      </c>
      <c r="L13" s="8">
        <v>72109</v>
      </c>
      <c r="M13" s="18">
        <v>0</v>
      </c>
      <c r="N13" s="11">
        <f t="shared" ref="N13:N28" si="4">K13/(G13+D13)</f>
        <v>18602.206896551725</v>
      </c>
      <c r="O13" s="11">
        <f t="shared" ref="O13:O28" si="5">L13/H13</f>
        <v>14421.8</v>
      </c>
      <c r="P13" s="18"/>
    </row>
    <row r="14" spans="1:16" x14ac:dyDescent="0.25">
      <c r="A14" s="3"/>
      <c r="B14" s="27" t="s">
        <v>12</v>
      </c>
      <c r="C14" s="33">
        <v>37</v>
      </c>
      <c r="D14" s="21">
        <v>17</v>
      </c>
      <c r="E14" s="34">
        <v>0</v>
      </c>
      <c r="F14" s="33">
        <v>20</v>
      </c>
      <c r="G14" s="21">
        <v>15</v>
      </c>
      <c r="H14" s="21">
        <v>5</v>
      </c>
      <c r="I14" s="34">
        <v>0</v>
      </c>
      <c r="J14" s="41">
        <f t="shared" si="0"/>
        <v>75</v>
      </c>
      <c r="K14" s="8">
        <v>616796</v>
      </c>
      <c r="L14" s="8">
        <v>71916</v>
      </c>
      <c r="M14" s="18">
        <v>0</v>
      </c>
      <c r="N14" s="11">
        <f t="shared" si="4"/>
        <v>19274.875</v>
      </c>
      <c r="O14" s="11">
        <f t="shared" si="5"/>
        <v>14383.2</v>
      </c>
      <c r="P14" s="18"/>
    </row>
    <row r="15" spans="1:16" x14ac:dyDescent="0.25">
      <c r="A15" s="3"/>
      <c r="B15" s="27" t="s">
        <v>16</v>
      </c>
      <c r="C15" s="33">
        <v>22</v>
      </c>
      <c r="D15" s="21">
        <v>12</v>
      </c>
      <c r="E15" s="34">
        <v>0</v>
      </c>
      <c r="F15" s="33">
        <v>10</v>
      </c>
      <c r="G15" s="21">
        <v>8</v>
      </c>
      <c r="H15" s="21">
        <v>2</v>
      </c>
      <c r="I15" s="34">
        <v>0</v>
      </c>
      <c r="J15" s="41">
        <f t="shared" si="0"/>
        <v>80</v>
      </c>
      <c r="K15" s="8">
        <v>396539</v>
      </c>
      <c r="L15" s="8">
        <v>28778</v>
      </c>
      <c r="M15" s="18">
        <v>0</v>
      </c>
      <c r="N15" s="11">
        <f t="shared" si="4"/>
        <v>19826.95</v>
      </c>
      <c r="O15" s="11">
        <f t="shared" si="5"/>
        <v>14389</v>
      </c>
      <c r="P15" s="18"/>
    </row>
    <row r="16" spans="1:16" x14ac:dyDescent="0.25">
      <c r="A16" s="3"/>
      <c r="B16" s="27" t="s">
        <v>13</v>
      </c>
      <c r="C16" s="33">
        <v>23</v>
      </c>
      <c r="D16" s="21">
        <v>9</v>
      </c>
      <c r="E16" s="34">
        <v>0</v>
      </c>
      <c r="F16" s="33">
        <v>14</v>
      </c>
      <c r="G16" s="21">
        <v>12</v>
      </c>
      <c r="H16" s="21">
        <v>2</v>
      </c>
      <c r="I16" s="34">
        <v>0</v>
      </c>
      <c r="J16" s="41">
        <f t="shared" si="0"/>
        <v>85.714285714285708</v>
      </c>
      <c r="K16" s="8">
        <v>426699</v>
      </c>
      <c r="L16" s="8">
        <v>39314</v>
      </c>
      <c r="M16" s="18">
        <v>0</v>
      </c>
      <c r="N16" s="11">
        <f t="shared" si="4"/>
        <v>20319</v>
      </c>
      <c r="O16" s="11">
        <f t="shared" si="5"/>
        <v>19657</v>
      </c>
      <c r="P16" s="18"/>
    </row>
    <row r="17" spans="1:16" x14ac:dyDescent="0.25">
      <c r="A17" s="3"/>
      <c r="B17" s="27" t="s">
        <v>17</v>
      </c>
      <c r="C17" s="33">
        <v>35</v>
      </c>
      <c r="D17" s="21">
        <v>15</v>
      </c>
      <c r="E17" s="34">
        <v>0</v>
      </c>
      <c r="F17" s="33">
        <v>20</v>
      </c>
      <c r="G17" s="21">
        <v>15</v>
      </c>
      <c r="H17" s="21">
        <v>5</v>
      </c>
      <c r="I17" s="34">
        <v>0</v>
      </c>
      <c r="J17" s="41">
        <f t="shared" si="0"/>
        <v>75</v>
      </c>
      <c r="K17" s="8">
        <v>499421</v>
      </c>
      <c r="L17" s="8">
        <v>120645</v>
      </c>
      <c r="M17" s="18">
        <v>0</v>
      </c>
      <c r="N17" s="11">
        <f t="shared" si="4"/>
        <v>16647.366666666665</v>
      </c>
      <c r="O17" s="11">
        <f t="shared" si="5"/>
        <v>24129</v>
      </c>
      <c r="P17" s="18"/>
    </row>
    <row r="18" spans="1:16" x14ac:dyDescent="0.25">
      <c r="A18" s="3"/>
      <c r="B18" s="27" t="s">
        <v>0</v>
      </c>
      <c r="C18" s="33">
        <v>30</v>
      </c>
      <c r="D18" s="21">
        <v>13</v>
      </c>
      <c r="E18" s="34">
        <v>0</v>
      </c>
      <c r="F18" s="33">
        <v>17</v>
      </c>
      <c r="G18" s="21">
        <v>16</v>
      </c>
      <c r="H18" s="21">
        <v>1</v>
      </c>
      <c r="I18" s="34">
        <v>0</v>
      </c>
      <c r="J18" s="41">
        <f t="shared" si="0"/>
        <v>94.117647058823522</v>
      </c>
      <c r="K18" s="8">
        <v>422958</v>
      </c>
      <c r="L18" s="8">
        <v>16612</v>
      </c>
      <c r="M18" s="19">
        <v>0</v>
      </c>
      <c r="N18" s="11">
        <f t="shared" si="4"/>
        <v>14584.758620689656</v>
      </c>
      <c r="O18" s="11">
        <f t="shared" si="5"/>
        <v>16612</v>
      </c>
      <c r="P18" s="19"/>
    </row>
    <row r="19" spans="1:16" x14ac:dyDescent="0.25">
      <c r="A19" s="3"/>
      <c r="B19" s="27" t="s">
        <v>1</v>
      </c>
      <c r="C19" s="33">
        <v>41</v>
      </c>
      <c r="D19" s="21">
        <v>21</v>
      </c>
      <c r="E19" s="34">
        <v>0</v>
      </c>
      <c r="F19" s="33">
        <v>20</v>
      </c>
      <c r="G19" s="21">
        <v>13</v>
      </c>
      <c r="H19" s="21">
        <v>7</v>
      </c>
      <c r="I19" s="34">
        <v>0</v>
      </c>
      <c r="J19" s="41">
        <f t="shared" si="0"/>
        <v>65</v>
      </c>
      <c r="K19" s="8">
        <v>625492</v>
      </c>
      <c r="L19" s="8">
        <v>140037</v>
      </c>
      <c r="M19" s="19">
        <v>0</v>
      </c>
      <c r="N19" s="11">
        <f t="shared" si="4"/>
        <v>18396.823529411766</v>
      </c>
      <c r="O19" s="11">
        <f t="shared" si="5"/>
        <v>20005.285714285714</v>
      </c>
      <c r="P19" s="19"/>
    </row>
    <row r="20" spans="1:16" x14ac:dyDescent="0.25">
      <c r="A20" s="3"/>
      <c r="B20" s="27" t="s">
        <v>2</v>
      </c>
      <c r="C20" s="33">
        <v>21</v>
      </c>
      <c r="D20" s="21">
        <v>11</v>
      </c>
      <c r="E20" s="34">
        <v>0</v>
      </c>
      <c r="F20" s="33">
        <v>10</v>
      </c>
      <c r="G20" s="21">
        <v>2</v>
      </c>
      <c r="H20" s="21">
        <v>8</v>
      </c>
      <c r="I20" s="34">
        <v>0</v>
      </c>
      <c r="J20" s="41">
        <f t="shared" si="0"/>
        <v>20</v>
      </c>
      <c r="K20" s="8">
        <v>282288</v>
      </c>
      <c r="L20" s="8">
        <v>214083</v>
      </c>
      <c r="M20" s="19">
        <v>0</v>
      </c>
      <c r="N20" s="11">
        <f t="shared" si="4"/>
        <v>21714.461538461539</v>
      </c>
      <c r="O20" s="11">
        <f t="shared" si="5"/>
        <v>26760.375</v>
      </c>
      <c r="P20" s="19"/>
    </row>
    <row r="21" spans="1:16" x14ac:dyDescent="0.25">
      <c r="A21" s="3"/>
      <c r="B21" s="27" t="s">
        <v>3</v>
      </c>
      <c r="C21" s="33">
        <v>18</v>
      </c>
      <c r="D21" s="21">
        <v>6</v>
      </c>
      <c r="E21" s="34">
        <v>0</v>
      </c>
      <c r="F21" s="33">
        <v>12</v>
      </c>
      <c r="G21" s="21">
        <v>9</v>
      </c>
      <c r="H21" s="21">
        <v>3</v>
      </c>
      <c r="I21" s="34">
        <v>0</v>
      </c>
      <c r="J21" s="41">
        <f t="shared" si="0"/>
        <v>75</v>
      </c>
      <c r="K21" s="8">
        <v>277521</v>
      </c>
      <c r="L21" s="8">
        <v>50992</v>
      </c>
      <c r="M21" s="19">
        <v>0</v>
      </c>
      <c r="N21" s="11">
        <f t="shared" si="4"/>
        <v>18501.400000000001</v>
      </c>
      <c r="O21" s="11">
        <f t="shared" si="5"/>
        <v>16997.333333333332</v>
      </c>
      <c r="P21" s="19"/>
    </row>
    <row r="22" spans="1:16" x14ac:dyDescent="0.25">
      <c r="A22" s="3"/>
      <c r="B22" s="27" t="s">
        <v>4</v>
      </c>
      <c r="C22" s="33">
        <v>23</v>
      </c>
      <c r="D22" s="21">
        <v>7</v>
      </c>
      <c r="E22" s="34">
        <v>0</v>
      </c>
      <c r="F22" s="33">
        <v>16</v>
      </c>
      <c r="G22" s="21">
        <v>12</v>
      </c>
      <c r="H22" s="21">
        <v>4</v>
      </c>
      <c r="I22" s="34">
        <v>0</v>
      </c>
      <c r="J22" s="41">
        <f t="shared" si="0"/>
        <v>75</v>
      </c>
      <c r="K22" s="8">
        <v>350095</v>
      </c>
      <c r="L22" s="8">
        <v>68635</v>
      </c>
      <c r="M22" s="19">
        <v>0</v>
      </c>
      <c r="N22" s="11">
        <f t="shared" si="4"/>
        <v>18426.052631578947</v>
      </c>
      <c r="O22" s="11">
        <f t="shared" si="5"/>
        <v>17158.75</v>
      </c>
      <c r="P22" s="19"/>
    </row>
    <row r="23" spans="1:16" ht="15.75" thickBot="1" x14ac:dyDescent="0.3">
      <c r="A23" s="3"/>
      <c r="B23" s="28" t="s">
        <v>5</v>
      </c>
      <c r="C23" s="35">
        <v>23</v>
      </c>
      <c r="D23" s="22">
        <v>7</v>
      </c>
      <c r="E23" s="36">
        <v>0</v>
      </c>
      <c r="F23" s="35">
        <v>16</v>
      </c>
      <c r="G23" s="22">
        <v>14</v>
      </c>
      <c r="H23" s="22">
        <v>2</v>
      </c>
      <c r="I23" s="36">
        <v>2</v>
      </c>
      <c r="J23" s="41">
        <f t="shared" si="0"/>
        <v>87.5</v>
      </c>
      <c r="K23" s="10">
        <v>326967</v>
      </c>
      <c r="L23" s="10">
        <v>46805</v>
      </c>
      <c r="M23" s="20">
        <v>49313</v>
      </c>
      <c r="N23" s="11">
        <f t="shared" si="4"/>
        <v>15569.857142857143</v>
      </c>
      <c r="O23" s="11">
        <f t="shared" si="5"/>
        <v>23402.5</v>
      </c>
      <c r="P23" s="20">
        <f>(M23/I23)</f>
        <v>24656.5</v>
      </c>
    </row>
    <row r="24" spans="1:16" ht="15.75" thickBot="1" x14ac:dyDescent="0.3">
      <c r="B24" s="4" t="s">
        <v>11</v>
      </c>
      <c r="C24" s="37">
        <f t="shared" ref="C24:I24" si="6">SUM(C12:C23)</f>
        <v>336</v>
      </c>
      <c r="D24" s="23">
        <f t="shared" si="6"/>
        <v>137</v>
      </c>
      <c r="E24" s="38">
        <f t="shared" si="6"/>
        <v>0</v>
      </c>
      <c r="F24" s="37">
        <f t="shared" si="6"/>
        <v>199</v>
      </c>
      <c r="G24" s="23">
        <f t="shared" si="6"/>
        <v>148</v>
      </c>
      <c r="H24" s="23">
        <f t="shared" si="6"/>
        <v>51</v>
      </c>
      <c r="I24" s="38">
        <f t="shared" si="6"/>
        <v>2</v>
      </c>
      <c r="J24" s="45">
        <f t="shared" si="0"/>
        <v>74.371859296482413</v>
      </c>
      <c r="K24" s="12">
        <f>SUM(K12:K23)</f>
        <v>5264392</v>
      </c>
      <c r="L24" s="12">
        <f>SUM(L12:L23)</f>
        <v>1000118</v>
      </c>
      <c r="M24" s="12">
        <f>SUM(M12:M23)</f>
        <v>49313</v>
      </c>
      <c r="N24" s="12">
        <f>AVERAGE(N12:N23)</f>
        <v>18716.494487033273</v>
      </c>
      <c r="O24" s="12">
        <f>AVERAGE(O12:O23)</f>
        <v>18876.258432539686</v>
      </c>
      <c r="P24" s="13">
        <f>AVERAGE(P12:P23)</f>
        <v>24656.5</v>
      </c>
    </row>
    <row r="25" spans="1:16" x14ac:dyDescent="0.25">
      <c r="A25" s="2">
        <v>2017</v>
      </c>
      <c r="B25" s="29" t="s">
        <v>6</v>
      </c>
      <c r="C25" s="39">
        <v>28</v>
      </c>
      <c r="D25" s="24">
        <v>7</v>
      </c>
      <c r="E25" s="40">
        <v>0</v>
      </c>
      <c r="F25" s="39">
        <v>21</v>
      </c>
      <c r="G25" s="24">
        <v>16</v>
      </c>
      <c r="H25" s="24">
        <v>5</v>
      </c>
      <c r="I25" s="40">
        <v>0</v>
      </c>
      <c r="J25" s="42">
        <f t="shared" si="0"/>
        <v>76.19047619047619</v>
      </c>
      <c r="K25" s="51">
        <v>457183</v>
      </c>
      <c r="L25" s="51">
        <v>93438</v>
      </c>
      <c r="M25" s="51">
        <v>0</v>
      </c>
      <c r="N25" s="11">
        <f t="shared" si="4"/>
        <v>19877.521739130436</v>
      </c>
      <c r="O25" s="11">
        <f t="shared" si="5"/>
        <v>18687.599999999999</v>
      </c>
      <c r="P25" s="20"/>
    </row>
    <row r="26" spans="1:16" x14ac:dyDescent="0.25">
      <c r="A26" s="2"/>
      <c r="B26" s="27" t="s">
        <v>7</v>
      </c>
      <c r="C26" s="33">
        <v>30</v>
      </c>
      <c r="D26" s="21">
        <v>11</v>
      </c>
      <c r="E26" s="34">
        <v>0</v>
      </c>
      <c r="F26" s="33">
        <v>19</v>
      </c>
      <c r="G26" s="21">
        <v>13</v>
      </c>
      <c r="H26" s="21">
        <v>2</v>
      </c>
      <c r="I26" s="34">
        <v>4</v>
      </c>
      <c r="J26" s="41">
        <f t="shared" ref="J26:J37" si="7">(G26/F26%)</f>
        <v>68.421052631578945</v>
      </c>
      <c r="K26" s="8">
        <v>399023</v>
      </c>
      <c r="L26" s="8">
        <v>34816</v>
      </c>
      <c r="M26" s="18">
        <v>98491</v>
      </c>
      <c r="N26" s="8">
        <f t="shared" si="4"/>
        <v>16625.958333333332</v>
      </c>
      <c r="O26" s="8">
        <f t="shared" si="5"/>
        <v>17408</v>
      </c>
      <c r="P26" s="20">
        <f>(M26/I26)</f>
        <v>24622.75</v>
      </c>
    </row>
    <row r="27" spans="1:16" x14ac:dyDescent="0.25">
      <c r="A27" s="2"/>
      <c r="B27" s="27" t="s">
        <v>12</v>
      </c>
      <c r="C27" s="33">
        <v>18</v>
      </c>
      <c r="D27" s="21">
        <v>9</v>
      </c>
      <c r="E27" s="34">
        <v>0</v>
      </c>
      <c r="F27" s="33">
        <v>9</v>
      </c>
      <c r="G27" s="21">
        <v>2</v>
      </c>
      <c r="H27" s="21">
        <v>1</v>
      </c>
      <c r="I27" s="34">
        <v>6</v>
      </c>
      <c r="J27" s="41">
        <f t="shared" si="7"/>
        <v>22.222222222222221</v>
      </c>
      <c r="K27" s="8">
        <v>170365</v>
      </c>
      <c r="L27" s="8">
        <v>38017</v>
      </c>
      <c r="M27" s="18">
        <v>54019</v>
      </c>
      <c r="N27" s="8">
        <f t="shared" si="4"/>
        <v>15487.727272727272</v>
      </c>
      <c r="O27" s="8">
        <f t="shared" si="5"/>
        <v>38017</v>
      </c>
      <c r="P27" s="20">
        <f>(M27/I27)</f>
        <v>9003.1666666666661</v>
      </c>
    </row>
    <row r="28" spans="1:16" x14ac:dyDescent="0.25">
      <c r="A28" s="2"/>
      <c r="B28" s="27" t="s">
        <v>16</v>
      </c>
      <c r="C28" s="33">
        <v>12</v>
      </c>
      <c r="D28" s="21">
        <v>12</v>
      </c>
      <c r="E28" s="34">
        <v>12</v>
      </c>
      <c r="F28" s="33">
        <v>12</v>
      </c>
      <c r="G28" s="21">
        <v>12</v>
      </c>
      <c r="H28" s="21">
        <v>12</v>
      </c>
      <c r="I28" s="34">
        <v>1</v>
      </c>
      <c r="J28" s="41">
        <f t="shared" si="7"/>
        <v>100</v>
      </c>
      <c r="K28" s="8">
        <v>111111</v>
      </c>
      <c r="L28" s="8">
        <v>123123</v>
      </c>
      <c r="M28" s="18">
        <v>12312</v>
      </c>
      <c r="N28" s="8">
        <v>123123</v>
      </c>
      <c r="O28" s="8">
        <f t="shared" si="5"/>
        <v>10260.25</v>
      </c>
      <c r="P28" s="18">
        <v>11111</v>
      </c>
    </row>
    <row r="29" spans="1:16" x14ac:dyDescent="0.25">
      <c r="A29" s="2"/>
      <c r="B29" s="27" t="s">
        <v>13</v>
      </c>
      <c r="C29" s="33"/>
      <c r="D29" s="21"/>
      <c r="E29" s="34"/>
      <c r="F29" s="33"/>
      <c r="G29" s="21"/>
      <c r="H29" s="21"/>
      <c r="I29" s="34"/>
      <c r="J29" s="41" t="e">
        <f t="shared" si="7"/>
        <v>#DIV/0!</v>
      </c>
      <c r="K29" s="8"/>
      <c r="L29" s="8"/>
      <c r="M29" s="18"/>
      <c r="N29" s="8"/>
      <c r="O29" s="8"/>
      <c r="P29" s="18"/>
    </row>
    <row r="30" spans="1:16" x14ac:dyDescent="0.25">
      <c r="A30" s="2"/>
      <c r="B30" s="27" t="s">
        <v>17</v>
      </c>
      <c r="C30" s="33"/>
      <c r="D30" s="21"/>
      <c r="E30" s="34"/>
      <c r="F30" s="33"/>
      <c r="G30" s="21"/>
      <c r="H30" s="21"/>
      <c r="I30" s="34"/>
      <c r="J30" s="41" t="e">
        <f t="shared" si="7"/>
        <v>#DIV/0!</v>
      </c>
      <c r="K30" s="8"/>
      <c r="L30" s="8"/>
      <c r="M30" s="18"/>
      <c r="N30" s="8"/>
      <c r="O30" s="8"/>
      <c r="P30" s="18"/>
    </row>
    <row r="31" spans="1:16" x14ac:dyDescent="0.25">
      <c r="A31" s="2"/>
      <c r="B31" s="27" t="s">
        <v>0</v>
      </c>
      <c r="C31" s="33"/>
      <c r="D31" s="21"/>
      <c r="E31" s="34"/>
      <c r="F31" s="33"/>
      <c r="G31" s="21"/>
      <c r="H31" s="21"/>
      <c r="I31" s="34"/>
      <c r="J31" s="41" t="e">
        <f t="shared" si="7"/>
        <v>#DIV/0!</v>
      </c>
      <c r="K31" s="8"/>
      <c r="L31" s="8"/>
      <c r="M31" s="19"/>
      <c r="N31" s="8"/>
      <c r="O31" s="8"/>
      <c r="P31" s="19"/>
    </row>
    <row r="32" spans="1:16" x14ac:dyDescent="0.25">
      <c r="A32" s="2"/>
      <c r="B32" s="27" t="s">
        <v>1</v>
      </c>
      <c r="C32" s="33"/>
      <c r="D32" s="21"/>
      <c r="E32" s="34"/>
      <c r="F32" s="33"/>
      <c r="G32" s="21"/>
      <c r="H32" s="21"/>
      <c r="I32" s="34"/>
      <c r="J32" s="41" t="e">
        <f t="shared" si="7"/>
        <v>#DIV/0!</v>
      </c>
      <c r="K32" s="8"/>
      <c r="L32" s="8"/>
      <c r="M32" s="19"/>
      <c r="N32" s="8"/>
      <c r="O32" s="8"/>
      <c r="P32" s="19"/>
    </row>
    <row r="33" spans="1:18" x14ac:dyDescent="0.25">
      <c r="A33" s="2"/>
      <c r="B33" s="27" t="s">
        <v>2</v>
      </c>
      <c r="C33" s="33"/>
      <c r="D33" s="21"/>
      <c r="E33" s="34"/>
      <c r="F33" s="33"/>
      <c r="G33" s="21"/>
      <c r="H33" s="21"/>
      <c r="I33" s="34"/>
      <c r="J33" s="41" t="e">
        <f t="shared" si="7"/>
        <v>#DIV/0!</v>
      </c>
      <c r="K33" s="8"/>
      <c r="L33" s="8"/>
      <c r="M33" s="19"/>
      <c r="N33" s="8"/>
      <c r="O33" s="8"/>
      <c r="P33" s="19"/>
    </row>
    <row r="34" spans="1:18" x14ac:dyDescent="0.25">
      <c r="A34" s="2"/>
      <c r="B34" s="27" t="s">
        <v>3</v>
      </c>
      <c r="C34" s="33"/>
      <c r="D34" s="21"/>
      <c r="E34" s="34"/>
      <c r="F34" s="33"/>
      <c r="G34" s="21"/>
      <c r="H34" s="21"/>
      <c r="I34" s="34"/>
      <c r="J34" s="41" t="e">
        <f t="shared" si="7"/>
        <v>#DIV/0!</v>
      </c>
      <c r="K34" s="8"/>
      <c r="L34" s="8"/>
      <c r="M34" s="19"/>
      <c r="N34" s="8"/>
      <c r="O34" s="8"/>
      <c r="P34" s="19"/>
    </row>
    <row r="35" spans="1:18" x14ac:dyDescent="0.25">
      <c r="A35" s="2"/>
      <c r="B35" s="27" t="s">
        <v>4</v>
      </c>
      <c r="C35" s="33"/>
      <c r="D35" s="21"/>
      <c r="E35" s="34"/>
      <c r="F35" s="33"/>
      <c r="G35" s="21"/>
      <c r="H35" s="21"/>
      <c r="I35" s="34"/>
      <c r="J35" s="41" t="e">
        <f t="shared" si="7"/>
        <v>#DIV/0!</v>
      </c>
      <c r="K35" s="8"/>
      <c r="L35" s="8"/>
      <c r="M35" s="19"/>
      <c r="N35" s="8"/>
      <c r="O35" s="8"/>
      <c r="P35" s="19"/>
    </row>
    <row r="36" spans="1:18" ht="15.75" thickBot="1" x14ac:dyDescent="0.3">
      <c r="A36" s="2"/>
      <c r="B36" s="28" t="s">
        <v>5</v>
      </c>
      <c r="C36" s="35"/>
      <c r="D36" s="22"/>
      <c r="E36" s="36"/>
      <c r="F36" s="35"/>
      <c r="G36" s="22"/>
      <c r="H36" s="22"/>
      <c r="I36" s="36"/>
      <c r="J36" s="42" t="e">
        <f t="shared" si="7"/>
        <v>#DIV/0!</v>
      </c>
      <c r="K36" s="10"/>
      <c r="L36" s="10"/>
      <c r="M36" s="20"/>
      <c r="N36" s="10"/>
      <c r="O36" s="10"/>
      <c r="P36" s="20"/>
    </row>
    <row r="37" spans="1:18" ht="15.75" thickBot="1" x14ac:dyDescent="0.3">
      <c r="A37" s="2"/>
      <c r="B37" s="4" t="s">
        <v>11</v>
      </c>
      <c r="C37" s="37">
        <f t="shared" ref="C37:I37" si="8">SUM(C25:C36)</f>
        <v>88</v>
      </c>
      <c r="D37" s="23">
        <f t="shared" si="8"/>
        <v>39</v>
      </c>
      <c r="E37" s="38">
        <f t="shared" si="8"/>
        <v>12</v>
      </c>
      <c r="F37" s="37">
        <f t="shared" si="8"/>
        <v>61</v>
      </c>
      <c r="G37" s="23">
        <f t="shared" si="8"/>
        <v>43</v>
      </c>
      <c r="H37" s="23">
        <f t="shared" si="8"/>
        <v>20</v>
      </c>
      <c r="I37" s="38">
        <f t="shared" si="8"/>
        <v>11</v>
      </c>
      <c r="J37" s="45">
        <f t="shared" si="7"/>
        <v>70.491803278688522</v>
      </c>
      <c r="K37" s="12">
        <f>SUM(K25:K36)</f>
        <v>1137682</v>
      </c>
      <c r="L37" s="12">
        <f>SUM(L25:L36)</f>
        <v>289394</v>
      </c>
      <c r="M37" s="12">
        <f>SUM(M25:M36)</f>
        <v>164822</v>
      </c>
      <c r="N37" s="12">
        <f>AVERAGE(N25:N36)</f>
        <v>43778.55183629776</v>
      </c>
      <c r="O37" s="12">
        <f>AVERAGE(O25:O36)</f>
        <v>21093.212500000001</v>
      </c>
      <c r="P37" s="13">
        <f>AVERAGE(P25:P36)</f>
        <v>14912.305555555555</v>
      </c>
    </row>
    <row r="38" spans="1:18" ht="15.75" thickBot="1" x14ac:dyDescent="0.3">
      <c r="D38"/>
      <c r="E38"/>
      <c r="F38"/>
      <c r="J38" s="49">
        <f>G24/F24</f>
        <v>0.74371859296482412</v>
      </c>
      <c r="K38" s="59" t="s">
        <v>29</v>
      </c>
      <c r="L38" s="60"/>
      <c r="M38" s="60"/>
      <c r="N38" s="60"/>
      <c r="O38" s="60"/>
      <c r="P38" s="61"/>
      <c r="Q38" s="50"/>
      <c r="R38" s="50"/>
    </row>
    <row r="39" spans="1:18" ht="15.75" thickBot="1" x14ac:dyDescent="0.3">
      <c r="D39"/>
      <c r="E39"/>
      <c r="F39"/>
      <c r="J39" s="49">
        <f>G37/F37</f>
        <v>0.70491803278688525</v>
      </c>
      <c r="K39" s="59" t="s">
        <v>30</v>
      </c>
      <c r="L39" s="57"/>
      <c r="M39" s="57"/>
      <c r="N39" s="57"/>
      <c r="O39" s="57"/>
      <c r="P39" s="57"/>
    </row>
    <row r="40" spans="1:18" x14ac:dyDescent="0.25">
      <c r="D40"/>
      <c r="E40"/>
      <c r="F40">
        <f>SUM(F25:F36)</f>
        <v>61</v>
      </c>
      <c r="G40">
        <f>SUM(G25:G36)</f>
        <v>43</v>
      </c>
      <c r="H40">
        <f>SUM(H25:H36)</f>
        <v>20</v>
      </c>
      <c r="I40">
        <f>SUM(I25:I36)</f>
        <v>11</v>
      </c>
      <c r="J40" s="52">
        <f>G40/(G40+H40)</f>
        <v>0.68253968253968256</v>
      </c>
      <c r="K40" s="53" t="s">
        <v>27</v>
      </c>
      <c r="L40" s="54"/>
      <c r="M40" s="54"/>
      <c r="N40" s="54"/>
      <c r="O40" s="54"/>
      <c r="P40" s="54"/>
    </row>
    <row r="41" spans="1:18" x14ac:dyDescent="0.25">
      <c r="D41"/>
      <c r="E41"/>
      <c r="F41">
        <f>F25+F26+F27</f>
        <v>49</v>
      </c>
      <c r="G41">
        <f>G25+G26+G27</f>
        <v>31</v>
      </c>
      <c r="H41">
        <f>H25+H26+H27</f>
        <v>8</v>
      </c>
      <c r="I41">
        <f>I25+I26+I27</f>
        <v>10</v>
      </c>
      <c r="J41" s="55">
        <f>G41/F41</f>
        <v>0.63265306122448983</v>
      </c>
      <c r="K41" s="56" t="s">
        <v>28</v>
      </c>
      <c r="L41" s="57"/>
      <c r="M41" s="57"/>
      <c r="N41" s="57"/>
      <c r="O41" s="57"/>
      <c r="P41" s="57"/>
    </row>
    <row r="42" spans="1:18" x14ac:dyDescent="0.25">
      <c r="D42"/>
      <c r="E42"/>
      <c r="F42">
        <f>F41</f>
        <v>49</v>
      </c>
      <c r="G42">
        <f>G41+(I41*0.744)</f>
        <v>38.44</v>
      </c>
      <c r="H42">
        <f>F42-G42</f>
        <v>10.560000000000002</v>
      </c>
      <c r="J42" s="58">
        <f>G42/F42</f>
        <v>0.78448979591836732</v>
      </c>
      <c r="K42" s="53" t="s">
        <v>34</v>
      </c>
      <c r="L42" s="54"/>
      <c r="M42" s="54"/>
      <c r="N42" s="54"/>
      <c r="O42" s="54"/>
      <c r="P42" s="54"/>
    </row>
    <row r="43" spans="1:18" x14ac:dyDescent="0.25">
      <c r="K43" s="46"/>
      <c r="L43" s="46"/>
      <c r="M43" s="46"/>
      <c r="N43" s="46"/>
      <c r="O43" s="46"/>
      <c r="P43" s="46"/>
    </row>
    <row r="44" spans="1:18" x14ac:dyDescent="0.25">
      <c r="K44" s="48"/>
      <c r="L44" s="48"/>
      <c r="M44" s="48"/>
      <c r="N44" s="46"/>
      <c r="O44" s="46"/>
      <c r="P44" s="46"/>
    </row>
    <row r="45" spans="1:18" x14ac:dyDescent="0.25">
      <c r="K45" s="48"/>
      <c r="L45" s="48"/>
      <c r="M45" s="48"/>
      <c r="N45" s="46"/>
      <c r="O45" s="46"/>
      <c r="P45" s="46"/>
    </row>
    <row r="46" spans="1:18" x14ac:dyDescent="0.25">
      <c r="A46" s="46"/>
      <c r="B46" s="46"/>
      <c r="C46" s="46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1:18" x14ac:dyDescent="0.25">
      <c r="A47" s="46"/>
      <c r="B47" s="46"/>
      <c r="C47" s="46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6"/>
      <c r="O47" s="46"/>
      <c r="P47" s="46"/>
    </row>
    <row r="48" spans="1:18" x14ac:dyDescent="0.25">
      <c r="I48" s="46"/>
      <c r="J48" s="46"/>
      <c r="K48" s="47"/>
      <c r="L48" s="47"/>
      <c r="M48" s="46"/>
      <c r="N48" s="46"/>
      <c r="O48" s="46"/>
      <c r="P48" s="46"/>
    </row>
    <row r="49" spans="1:16" x14ac:dyDescent="0.25">
      <c r="I49" s="48"/>
      <c r="J49" s="48"/>
      <c r="K49" s="46"/>
      <c r="L49" s="46"/>
      <c r="M49" s="46"/>
      <c r="N49" s="46"/>
      <c r="O49" s="46"/>
      <c r="P49" s="46"/>
    </row>
    <row r="50" spans="1:16" x14ac:dyDescent="0.25">
      <c r="I50" s="48"/>
      <c r="J50" s="48"/>
    </row>
    <row r="62" spans="1:16" x14ac:dyDescent="0.25">
      <c r="A62" s="63"/>
      <c r="B62" s="63"/>
      <c r="C62" s="46"/>
      <c r="D62" s="46"/>
      <c r="E62" s="46"/>
      <c r="F62" s="46"/>
      <c r="G62" s="46"/>
      <c r="H62" s="46"/>
    </row>
    <row r="63" spans="1:16" x14ac:dyDescent="0.25">
      <c r="A63" s="63"/>
      <c r="B63" s="63"/>
      <c r="C63" s="46"/>
      <c r="D63" s="48"/>
      <c r="E63" s="48"/>
      <c r="F63" s="48"/>
      <c r="G63" s="48"/>
      <c r="H63" s="48"/>
    </row>
    <row r="64" spans="1:16" x14ac:dyDescent="0.25">
      <c r="A64" s="46"/>
      <c r="B64" s="46"/>
      <c r="C64" s="46"/>
      <c r="D64" s="48"/>
      <c r="E64" s="48"/>
      <c r="F64" s="48"/>
      <c r="G64" s="48"/>
      <c r="H64" s="48"/>
    </row>
  </sheetData>
  <mergeCells count="3">
    <mergeCell ref="A2:G2"/>
    <mergeCell ref="A63:B63"/>
    <mergeCell ref="A62:B6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TastingAnalysis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Jannetto</dc:creator>
  <cp:lastModifiedBy>Jeffrey</cp:lastModifiedBy>
  <cp:lastPrinted>2016-12-20T18:36:38Z</cp:lastPrinted>
  <dcterms:created xsi:type="dcterms:W3CDTF">2016-03-09T20:46:00Z</dcterms:created>
  <dcterms:modified xsi:type="dcterms:W3CDTF">2017-04-07T17:47:00Z</dcterms:modified>
</cp:coreProperties>
</file>