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7a09a792f7ebe1/Spring 2021/"/>
    </mc:Choice>
  </mc:AlternateContent>
  <xr:revisionPtr revIDLastSave="416" documentId="8_{830D2F81-6D85-4604-8920-F824148A0501}" xr6:coauthVersionLast="46" xr6:coauthVersionMax="46" xr10:uidLastSave="{6E3B4C04-09AB-4A2D-827A-F2D0A9586D47}"/>
  <bookViews>
    <workbookView xWindow="-120" yWindow="-120" windowWidth="24240" windowHeight="13140" activeTab="3" xr2:uid="{E6731C97-77AD-4090-8163-650D7BFD6219}"/>
  </bookViews>
  <sheets>
    <sheet name="5.1" sheetId="1" r:id="rId1"/>
    <sheet name="5.2" sheetId="2" r:id="rId2"/>
    <sheet name="5.3" sheetId="3" r:id="rId3"/>
    <sheet name="5.4" sheetId="4" r:id="rId4"/>
    <sheet name="5.5" sheetId="5" r:id="rId5"/>
    <sheet name="5.6" sheetId="6" r:id="rId6"/>
    <sheet name="5.7" sheetId="7" r:id="rId7"/>
    <sheet name="5.8" sheetId="9" r:id="rId8"/>
    <sheet name="5.9" sheetId="10" r:id="rId9"/>
    <sheet name="5.10" sheetId="11" r:id="rId10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'5.4'!$B$19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D17" i="2"/>
  <c r="B17" i="11"/>
  <c r="B23" i="11"/>
  <c r="B6" i="11"/>
  <c r="B7" i="11" s="1"/>
  <c r="B15" i="11" s="1"/>
  <c r="B11" i="9"/>
  <c r="B17" i="9" s="1"/>
  <c r="B18" i="9" s="1"/>
  <c r="B6" i="9"/>
  <c r="B18" i="7"/>
  <c r="B17" i="7"/>
  <c r="D13" i="2"/>
  <c r="B6" i="7"/>
  <c r="B11" i="7" s="1"/>
  <c r="B6" i="6"/>
  <c r="C22" i="6" s="1"/>
  <c r="B13" i="5"/>
  <c r="B14" i="5" s="1"/>
  <c r="C14" i="5"/>
  <c r="B9" i="5"/>
  <c r="B6" i="5"/>
  <c r="C22" i="5" s="1"/>
  <c r="B21" i="11" l="1"/>
  <c r="B12" i="9"/>
  <c r="B12" i="7"/>
  <c r="C14" i="6"/>
  <c r="B9" i="6"/>
  <c r="B22" i="6"/>
  <c r="B23" i="6" s="1"/>
  <c r="B13" i="6"/>
  <c r="B14" i="6" s="1"/>
  <c r="B22" i="5"/>
  <c r="B23" i="5" s="1"/>
  <c r="B19" i="4" l="1"/>
  <c r="B8" i="4"/>
  <c r="B13" i="4"/>
  <c r="B15" i="3"/>
  <c r="B10" i="3"/>
  <c r="D9" i="2"/>
  <c r="D10" i="2"/>
  <c r="D11" i="2"/>
  <c r="D8" i="2"/>
</calcChain>
</file>

<file path=xl/sharedStrings.xml><?xml version="1.0" encoding="utf-8"?>
<sst xmlns="http://schemas.openxmlformats.org/spreadsheetml/2006/main" count="151" uniqueCount="88">
  <si>
    <t>? X e^rt</t>
  </si>
  <si>
    <t>t</t>
  </si>
  <si>
    <t>forward contract</t>
  </si>
  <si>
    <t>?</t>
  </si>
  <si>
    <t>prepaid forward contract</t>
  </si>
  <si>
    <t>S0e^rt at time T</t>
  </si>
  <si>
    <t>S0 at time 0</t>
  </si>
  <si>
    <t>Outright Sell</t>
  </si>
  <si>
    <t>payment</t>
  </si>
  <si>
    <t>Deliver security at time</t>
  </si>
  <si>
    <t>Recieve at time</t>
  </si>
  <si>
    <t>Description</t>
  </si>
  <si>
    <t>Time 0</t>
  </si>
  <si>
    <t>Construct Table 5.1 from the perspective of a seller, providing a descriptive name for each of the transactions.</t>
  </si>
  <si>
    <t>fully leveraged sell</t>
  </si>
  <si>
    <t>A $50 stock pays a $1 dividend every 3 months, with the first dividend coming 3 months from today. The continuously compounded risk-free rate is 6%.</t>
  </si>
  <si>
    <t>(a) What is the price of a prepaid forward contract that expires 1 year from today, immediately after the fourth-quarter dividend?</t>
  </si>
  <si>
    <t>(b) What is the price of a forward contract that expires at the same time?</t>
  </si>
  <si>
    <t>risk free</t>
  </si>
  <si>
    <t>Dividend</t>
  </si>
  <si>
    <t>SO</t>
  </si>
  <si>
    <t>PV</t>
  </si>
  <si>
    <t>Dividend 1</t>
  </si>
  <si>
    <t>Dividend 2</t>
  </si>
  <si>
    <t>Dividend 3</t>
  </si>
  <si>
    <t>Dividend 4</t>
  </si>
  <si>
    <t>Prepaid Forward</t>
  </si>
  <si>
    <t>Forward</t>
  </si>
  <si>
    <t>A $50 stock pays an 8% continous dividend. The continuously compounded risk-free rate is 6%</t>
  </si>
  <si>
    <t>S0</t>
  </si>
  <si>
    <t>dividend</t>
  </si>
  <si>
    <t>risk-free</t>
  </si>
  <si>
    <r>
      <t>F</t>
    </r>
    <r>
      <rPr>
        <sz val="7"/>
        <color theme="1"/>
        <rFont val="Arial"/>
        <family val="2"/>
      </rPr>
      <t>P0,T</t>
    </r>
    <r>
      <rPr>
        <sz val="10"/>
        <color theme="1"/>
        <rFont val="Arial"/>
        <family val="2"/>
      </rPr>
      <t>=S</t>
    </r>
    <r>
      <rPr>
        <sz val="7"/>
        <color theme="1"/>
        <rFont val="Arial"/>
        <family val="2"/>
      </rPr>
      <t>0</t>
    </r>
    <r>
      <rPr>
        <sz val="10"/>
        <color theme="1"/>
        <rFont val="Arial"/>
        <family val="2"/>
      </rPr>
      <t>e</t>
    </r>
    <r>
      <rPr>
        <sz val="7"/>
        <color theme="1"/>
        <rFont val="Courier New"/>
        <family val="3"/>
      </rPr>
      <t>−</t>
    </r>
    <r>
      <rPr>
        <sz val="7"/>
        <color theme="1"/>
        <rFont val="Arial"/>
        <family val="2"/>
      </rPr>
      <t>δT</t>
    </r>
  </si>
  <si>
    <r>
      <t>F</t>
    </r>
    <r>
      <rPr>
        <sz val="8"/>
        <color theme="1"/>
        <rFont val="Arial"/>
        <family val="2"/>
      </rPr>
      <t>0,T</t>
    </r>
    <r>
      <rPr>
        <sz val="11"/>
        <color theme="1"/>
        <rFont val="Arial"/>
        <family val="2"/>
      </rPr>
      <t>=S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e</t>
    </r>
    <r>
      <rPr>
        <sz val="8"/>
        <color theme="1"/>
        <rFont val="Arial"/>
        <family val="2"/>
      </rPr>
      <t>(r−δ)T</t>
    </r>
  </si>
  <si>
    <t>Suppose the stock price is $35 and the continuously compounded interest rate is 5%.</t>
  </si>
  <si>
    <t>rate</t>
  </si>
  <si>
    <t>(a) What is the 6-month forward price, assuming dividends are zero?</t>
  </si>
  <si>
    <t>(b) If the 6-month forward price is $35.50, what is the annualized forward premium?</t>
  </si>
  <si>
    <t>(c) If the forward price $35.50, what is the annualized continuous dividend yield?</t>
  </si>
  <si>
    <t>dividend yield</t>
  </si>
  <si>
    <t>forward Price</t>
  </si>
  <si>
    <t>Suppose you are a market-maker in S&amp;R index forward contracts. The S&amp;R index spot price is 1100, the risk-free rate is 5%, and the dividend yield on the index is 0.</t>
  </si>
  <si>
    <t>div yield</t>
  </si>
  <si>
    <t>(a) What is the no-arbitrage forward price for delivery in 9 months?</t>
  </si>
  <si>
    <t>(b) Suppose a customer wishes to enter a short index future position. If you take the opposite position, demonstrate how you would hedge your resulting long position using the index and borrowing or lending.</t>
  </si>
  <si>
    <t>(c) Suppose a customer wishes to enter a long index futures position. If you take the opposite position, demonstrate how you would hedge your resulting short position using the index and borrowing or lending.</t>
  </si>
  <si>
    <t>lend the present value</t>
  </si>
  <si>
    <t>Long one forward</t>
  </si>
  <si>
    <t>T</t>
  </si>
  <si>
    <t>Today</t>
  </si>
  <si>
    <t>ST − 1142.03</t>
  </si>
  <si>
    <t>Total</t>
  </si>
  <si>
    <t>9 Months</t>
  </si>
  <si>
    <t>ST</t>
  </si>
  <si>
    <t>Buy e−δT units of the index</t>
  </si>
  <si>
    <t xml:space="preserve">ST   </t>
  </si>
  <si>
    <t>Borrow S0e−δT</t>
  </si>
  <si>
    <t>ST-1100</t>
  </si>
  <si>
    <t>ST − S0e(r−δ)T</t>
  </si>
  <si>
    <t>ST-1129.26</t>
  </si>
  <si>
    <t>ST − 1129.26</t>
  </si>
  <si>
    <t>The S&amp;R index spot price1100, the risk-free rate is5%, and the dividend yield on the index is0.</t>
  </si>
  <si>
    <t>Rate</t>
  </si>
  <si>
    <t>Dividend Yield</t>
  </si>
  <si>
    <t>(a)Suppose you observe a 6-month forward price of1135. What arbitrage would you undertake?</t>
  </si>
  <si>
    <t>(b)Suppose you observe a 6-month forward price of1110. What arbitrage would you undertake?</t>
  </si>
  <si>
    <t>forward price</t>
  </si>
  <si>
    <t>fair price</t>
  </si>
  <si>
    <t>Arbitrage profit</t>
  </si>
  <si>
    <t>Cash-and-Carry arbitage: short forward contract and long synthetic forward</t>
  </si>
  <si>
    <t>long forward and short synthetic forward</t>
  </si>
  <si>
    <t>The S&amp;R index spot price is1100, the risk-free rate is5%, and the continuous dividend yield on theindex is2%.</t>
  </si>
  <si>
    <t>(a)Suppose you observe a 6-month forward price of 1120. What arbitrage would you undertake?</t>
  </si>
  <si>
    <t>(b)Suppose you observe a 6-month forward price of 1110. What arbitrage would you undertake?</t>
  </si>
  <si>
    <r>
      <t>Suppose10years from now it becomes possible for money managers to engage in time travel. In particular,suppose that a money manager could travel to January 1981, when the1-year Treasury bill rate was12</t>
    </r>
    <r>
      <rPr>
        <sz val="11"/>
        <color theme="1"/>
        <rFont val="Courier New"/>
        <family val="3"/>
      </rPr>
      <t>.</t>
    </r>
    <r>
      <rPr>
        <sz val="11"/>
        <color theme="1"/>
        <rFont val="Arial"/>
        <family val="2"/>
      </rPr>
      <t>5%.</t>
    </r>
  </si>
  <si>
    <t>(a)If time travel were costless, what riskless arbitrage strategy could a money manager undertake by traveling back and forth between January 1981 and January 1982?</t>
  </si>
  <si>
    <t xml:space="preserve">Money managers would take all their money back to 1981, put it all in T-bills, then travel back to1982 to collect the risk free accrued interest, then do it again. </t>
  </si>
  <si>
    <t>(b)If many money managers undertook this strategy, what would you expect to happen to interest rates in 1981?</t>
  </si>
  <si>
    <t>Interest rates would drop because there would be so much demand bidding up the prices.</t>
  </si>
  <si>
    <r>
      <t>(c)Since interest rates were 12</t>
    </r>
    <r>
      <rPr>
        <sz val="11"/>
        <color theme="1"/>
        <rFont val="Courier New"/>
        <family val="3"/>
      </rPr>
      <t>.</t>
    </r>
    <r>
      <rPr>
        <sz val="11"/>
        <color theme="1"/>
        <rFont val="Arial"/>
        <family val="2"/>
      </rPr>
      <t>5% in January 1981, what can you conclude about whether costless time travel will ever be possible?</t>
    </r>
  </si>
  <si>
    <t>Costless time travel can not be possible because if it was we would not observe historic rates so high.</t>
  </si>
  <si>
    <r>
      <t>The S&amp;R index spot price is1100and the continuously compounded risk-free rate is5%. You observe9-month forward price of1129</t>
    </r>
    <r>
      <rPr>
        <sz val="11"/>
        <color theme="1"/>
        <rFont val="Courier New"/>
        <family val="3"/>
      </rPr>
      <t>.</t>
    </r>
    <r>
      <rPr>
        <sz val="11"/>
        <color theme="1"/>
        <rFont val="Arial"/>
        <family val="2"/>
      </rPr>
      <t>257.</t>
    </r>
  </si>
  <si>
    <t>(a)What dividend yield is implied by this forward price?</t>
  </si>
  <si>
    <t>Forward Price</t>
  </si>
  <si>
    <r>
      <t>(b)Suppose you believe the dividend yield over the next9months will be only0</t>
    </r>
    <r>
      <rPr>
        <sz val="11"/>
        <color theme="1"/>
        <rFont val="Courier New"/>
        <family val="3"/>
      </rPr>
      <t>.</t>
    </r>
    <r>
      <rPr>
        <sz val="11"/>
        <color theme="1"/>
        <rFont val="Arial"/>
        <family val="2"/>
      </rPr>
      <t>5%. What arbitragewould you undertake?</t>
    </r>
  </si>
  <si>
    <t>(c)Suppose you believe the dividend yield will be3%over the next9months. What arbitrage wouldyou undertake?</t>
  </si>
  <si>
    <t>The implied dividend yield is 1.5%</t>
  </si>
  <si>
    <t>Reverse Cash-and-Carry arbitage: long forward and short synthetic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</si>
</sst>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ourier New"/>
      <family val="3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0" xfId="0" applyNumberFormat="1"/>
    <xf numFmtId="44" fontId="0" fillId="0" borderId="0" xfId="2" applyFont="1"/>
    <xf numFmtId="0" fontId="0" fillId="0" borderId="3" xfId="0" applyBorder="1"/>
    <xf numFmtId="44" fontId="0" fillId="0" borderId="4" xfId="2" applyFont="1" applyBorder="1"/>
    <xf numFmtId="0" fontId="3" fillId="0" borderId="0" xfId="0" applyFont="1"/>
    <xf numFmtId="0" fontId="6" fillId="0" borderId="0" xfId="0" applyFont="1"/>
    <xf numFmtId="44" fontId="0" fillId="0" borderId="2" xfId="2" applyFont="1" applyBorder="1"/>
    <xf numFmtId="10" fontId="0" fillId="0" borderId="2" xfId="3" applyNumberFormat="1" applyFont="1" applyBorder="1"/>
    <xf numFmtId="44" fontId="0" fillId="0" borderId="0" xfId="2" applyFont="1" applyBorder="1"/>
    <xf numFmtId="43" fontId="0" fillId="0" borderId="0" xfId="1" applyFont="1" applyAlignment="1">
      <alignment horizontal="center"/>
    </xf>
    <xf numFmtId="43" fontId="0" fillId="0" borderId="5" xfId="1" applyFont="1" applyBorder="1" applyAlignment="1">
      <alignment horizontal="center"/>
    </xf>
    <xf numFmtId="10" fontId="0" fillId="0" borderId="0" xfId="0" applyNumberFormat="1"/>
    <xf numFmtId="44" fontId="0" fillId="0" borderId="0" xfId="0" applyNumberFormat="1"/>
    <xf numFmtId="10" fontId="0" fillId="0" borderId="6" xfId="3" applyNumberFormat="1" applyFont="1" applyBorder="1"/>
    <xf numFmtId="10" fontId="0" fillId="0" borderId="7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9029-F22A-47E4-9308-5BAA481DDF04}">
  <dimension ref="A1:E7"/>
  <sheetViews>
    <sheetView workbookViewId="0">
      <selection activeCell="F5" sqref="F5"/>
    </sheetView>
  </sheetViews>
  <sheetFormatPr defaultRowHeight="15" x14ac:dyDescent="0.25"/>
  <cols>
    <col min="2" max="2" width="23.28515625" bestFit="1" customWidth="1"/>
    <col min="3" max="3" width="14.85546875" bestFit="1" customWidth="1"/>
    <col min="4" max="4" width="22" bestFit="1" customWidth="1"/>
    <col min="5" max="5" width="14.85546875" bestFit="1" customWidth="1"/>
    <col min="8" max="8" width="21.5703125" bestFit="1" customWidth="1"/>
  </cols>
  <sheetData>
    <row r="1" spans="1:5" x14ac:dyDescent="0.25">
      <c r="A1" t="s">
        <v>13</v>
      </c>
    </row>
    <row r="3" spans="1:5" x14ac:dyDescent="0.25">
      <c r="B3" t="s">
        <v>11</v>
      </c>
      <c r="C3" s="2" t="s">
        <v>10</v>
      </c>
      <c r="D3" s="2" t="s">
        <v>9</v>
      </c>
      <c r="E3" s="2" t="s">
        <v>8</v>
      </c>
    </row>
    <row r="4" spans="1:5" x14ac:dyDescent="0.25">
      <c r="B4" t="s">
        <v>7</v>
      </c>
      <c r="C4" s="1">
        <v>0</v>
      </c>
      <c r="D4" s="1">
        <v>0</v>
      </c>
      <c r="E4" t="s">
        <v>6</v>
      </c>
    </row>
    <row r="5" spans="1:5" x14ac:dyDescent="0.25">
      <c r="B5" t="s">
        <v>14</v>
      </c>
      <c r="C5" s="1" t="s">
        <v>1</v>
      </c>
      <c r="D5" s="1">
        <v>0</v>
      </c>
      <c r="E5" t="s">
        <v>5</v>
      </c>
    </row>
    <row r="6" spans="1:5" x14ac:dyDescent="0.25">
      <c r="B6" t="s">
        <v>4</v>
      </c>
      <c r="C6" s="1">
        <v>0</v>
      </c>
      <c r="D6" s="1" t="s">
        <v>1</v>
      </c>
      <c r="E6" t="s">
        <v>3</v>
      </c>
    </row>
    <row r="7" spans="1:5" x14ac:dyDescent="0.25">
      <c r="B7" t="s">
        <v>2</v>
      </c>
      <c r="C7" s="1" t="s">
        <v>1</v>
      </c>
      <c r="D7" s="1" t="s">
        <v>1</v>
      </c>
      <c r="E7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5F9F-82DE-4B81-A38E-8B9501AC742A}">
  <dimension ref="A1:C23"/>
  <sheetViews>
    <sheetView workbookViewId="0">
      <selection activeCell="K6" sqref="K6"/>
    </sheetView>
  </sheetViews>
  <sheetFormatPr defaultRowHeight="15" x14ac:dyDescent="0.25"/>
  <cols>
    <col min="1" max="1" width="18" customWidth="1"/>
    <col min="2" max="2" width="10.5703125" bestFit="1" customWidth="1"/>
  </cols>
  <sheetData>
    <row r="1" spans="1:3" x14ac:dyDescent="0.25">
      <c r="A1" s="8" t="s">
        <v>81</v>
      </c>
    </row>
    <row r="3" spans="1:3" x14ac:dyDescent="0.25">
      <c r="A3" t="s">
        <v>29</v>
      </c>
      <c r="B3">
        <v>1100</v>
      </c>
    </row>
    <row r="4" spans="1:3" x14ac:dyDescent="0.25">
      <c r="A4" t="s">
        <v>62</v>
      </c>
      <c r="B4" s="3">
        <v>0.05</v>
      </c>
    </row>
    <row r="5" spans="1:3" x14ac:dyDescent="0.25">
      <c r="A5" t="s">
        <v>63</v>
      </c>
      <c r="B5" s="14">
        <v>1.5000328042931832E-2</v>
      </c>
    </row>
    <row r="6" spans="1:3" x14ac:dyDescent="0.25">
      <c r="A6" t="s">
        <v>48</v>
      </c>
      <c r="B6">
        <f>9/12</f>
        <v>0.75</v>
      </c>
    </row>
    <row r="7" spans="1:3" x14ac:dyDescent="0.25">
      <c r="A7" t="s">
        <v>83</v>
      </c>
      <c r="B7">
        <f>B3*EXP((B4-B5)*B6)</f>
        <v>1129.2570445313991</v>
      </c>
    </row>
    <row r="9" spans="1:3" x14ac:dyDescent="0.25">
      <c r="A9" s="8" t="s">
        <v>82</v>
      </c>
    </row>
    <row r="11" spans="1:3" x14ac:dyDescent="0.25">
      <c r="A11" t="s">
        <v>86</v>
      </c>
    </row>
    <row r="13" spans="1:3" x14ac:dyDescent="0.25">
      <c r="A13" s="8" t="s">
        <v>84</v>
      </c>
    </row>
    <row r="14" spans="1:3" x14ac:dyDescent="0.25">
      <c r="A14" s="8"/>
    </row>
    <row r="15" spans="1:3" x14ac:dyDescent="0.25">
      <c r="A15" t="s">
        <v>66</v>
      </c>
      <c r="B15">
        <f>B7</f>
        <v>1129.2570445313991</v>
      </c>
    </row>
    <row r="16" spans="1:3" x14ac:dyDescent="0.25">
      <c r="A16" t="s">
        <v>67</v>
      </c>
      <c r="B16" s="4">
        <v>1137.56</v>
      </c>
      <c r="C16" t="s">
        <v>87</v>
      </c>
    </row>
    <row r="17" spans="1:3" x14ac:dyDescent="0.25">
      <c r="A17" t="s">
        <v>68</v>
      </c>
      <c r="B17" s="15">
        <f>B16-B15</f>
        <v>8.3029554686008851</v>
      </c>
    </row>
    <row r="18" spans="1:3" x14ac:dyDescent="0.25">
      <c r="B18" s="15"/>
    </row>
    <row r="19" spans="1:3" x14ac:dyDescent="0.25">
      <c r="A19" s="8" t="s">
        <v>85</v>
      </c>
    </row>
    <row r="21" spans="1:3" x14ac:dyDescent="0.25">
      <c r="A21" t="s">
        <v>66</v>
      </c>
      <c r="B21">
        <f>B7</f>
        <v>1129.2570445313991</v>
      </c>
      <c r="C21" t="s">
        <v>69</v>
      </c>
    </row>
    <row r="22" spans="1:3" x14ac:dyDescent="0.25">
      <c r="A22" t="s">
        <v>67</v>
      </c>
      <c r="B22" s="4">
        <v>1116.6199999999999</v>
      </c>
    </row>
    <row r="23" spans="1:3" x14ac:dyDescent="0.25">
      <c r="A23" t="s">
        <v>68</v>
      </c>
      <c r="B23" s="15">
        <f>B21-B22</f>
        <v>12.63704453139917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2C41-A314-4B81-97FB-62856129CC26}">
  <dimension ref="A1:E17"/>
  <sheetViews>
    <sheetView workbookViewId="0">
      <selection activeCell="E18" sqref="E18"/>
    </sheetView>
  </sheetViews>
  <sheetFormatPr defaultRowHeight="15" x14ac:dyDescent="0.25"/>
  <cols>
    <col min="3" max="3" width="15.7109375" bestFit="1" customWidth="1"/>
    <col min="4" max="4" width="8" bestFit="1" customWidth="1"/>
  </cols>
  <sheetData>
    <row r="1" spans="1:5" x14ac:dyDescent="0.25">
      <c r="A1" t="s">
        <v>15</v>
      </c>
    </row>
    <row r="3" spans="1:5" x14ac:dyDescent="0.25">
      <c r="A3" t="s">
        <v>16</v>
      </c>
    </row>
    <row r="5" spans="1:5" x14ac:dyDescent="0.25">
      <c r="A5" t="s">
        <v>18</v>
      </c>
      <c r="B5" s="3">
        <v>0.06</v>
      </c>
    </row>
    <row r="6" spans="1:5" x14ac:dyDescent="0.25">
      <c r="A6" t="s">
        <v>20</v>
      </c>
      <c r="B6">
        <v>50</v>
      </c>
    </row>
    <row r="7" spans="1:5" x14ac:dyDescent="0.25">
      <c r="A7" t="s">
        <v>19</v>
      </c>
      <c r="B7">
        <v>1</v>
      </c>
      <c r="C7" t="s">
        <v>21</v>
      </c>
    </row>
    <row r="8" spans="1:5" x14ac:dyDescent="0.25">
      <c r="C8" t="s">
        <v>22</v>
      </c>
      <c r="D8">
        <f>$B$7*EXP((-$B$5/4)*E8)</f>
        <v>0.98511193960306265</v>
      </c>
      <c r="E8">
        <v>1</v>
      </c>
    </row>
    <row r="9" spans="1:5" x14ac:dyDescent="0.25">
      <c r="C9" t="s">
        <v>23</v>
      </c>
      <c r="D9">
        <f t="shared" ref="D9:D11" si="0">$B$7*EXP((-$B$5/4)*E9)</f>
        <v>0.97044553354850815</v>
      </c>
      <c r="E9">
        <v>2</v>
      </c>
    </row>
    <row r="10" spans="1:5" x14ac:dyDescent="0.25">
      <c r="C10" t="s">
        <v>24</v>
      </c>
      <c r="D10">
        <f t="shared" si="0"/>
        <v>0.95599748183309996</v>
      </c>
      <c r="E10">
        <v>3</v>
      </c>
    </row>
    <row r="11" spans="1:5" x14ac:dyDescent="0.25">
      <c r="C11" t="s">
        <v>25</v>
      </c>
      <c r="D11">
        <f t="shared" si="0"/>
        <v>0.94176453358424872</v>
      </c>
      <c r="E11">
        <v>4</v>
      </c>
    </row>
    <row r="12" spans="1:5" ht="15.75" thickBot="1" x14ac:dyDescent="0.3"/>
    <row r="13" spans="1:5" ht="15.75" thickBot="1" x14ac:dyDescent="0.3">
      <c r="C13" s="5" t="s">
        <v>26</v>
      </c>
      <c r="D13" s="6">
        <f>B6-SUM(D8:D11)</f>
        <v>46.146680511431079</v>
      </c>
    </row>
    <row r="15" spans="1:5" x14ac:dyDescent="0.25">
      <c r="A15" t="s">
        <v>17</v>
      </c>
    </row>
    <row r="16" spans="1:5" ht="15.75" thickBot="1" x14ac:dyDescent="0.3"/>
    <row r="17" spans="3:4" ht="15.75" thickBot="1" x14ac:dyDescent="0.3">
      <c r="C17" s="5" t="s">
        <v>27</v>
      </c>
      <c r="D17" s="6">
        <f>D13*EXP(B5)</f>
        <v>49.000231868790024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A539-62C9-47A6-A320-757E53F43907}">
  <dimension ref="A1:B16"/>
  <sheetViews>
    <sheetView workbookViewId="0">
      <selection activeCell="B10" sqref="B10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28</v>
      </c>
    </row>
    <row r="4" spans="1:2" x14ac:dyDescent="0.25">
      <c r="A4" t="s">
        <v>29</v>
      </c>
      <c r="B4">
        <v>50</v>
      </c>
    </row>
    <row r="5" spans="1:2" x14ac:dyDescent="0.25">
      <c r="A5" t="s">
        <v>30</v>
      </c>
      <c r="B5" s="3">
        <v>0.08</v>
      </c>
    </row>
    <row r="6" spans="1:2" x14ac:dyDescent="0.25">
      <c r="A6" t="s">
        <v>31</v>
      </c>
      <c r="B6" s="3">
        <v>0.06</v>
      </c>
    </row>
    <row r="8" spans="1:2" x14ac:dyDescent="0.25">
      <c r="A8" t="s">
        <v>16</v>
      </c>
    </row>
    <row r="9" spans="1:2" ht="15.75" thickBot="1" x14ac:dyDescent="0.3"/>
    <row r="10" spans="1:2" ht="15.75" thickBot="1" x14ac:dyDescent="0.3">
      <c r="B10" s="9">
        <f>B4*EXP(-B5)</f>
        <v>46.155817319331788</v>
      </c>
    </row>
    <row r="11" spans="1:2" x14ac:dyDescent="0.25">
      <c r="B11" s="7" t="s">
        <v>32</v>
      </c>
    </row>
    <row r="13" spans="1:2" x14ac:dyDescent="0.25">
      <c r="A13" t="s">
        <v>17</v>
      </c>
    </row>
    <row r="14" spans="1:2" ht="15.75" thickBot="1" x14ac:dyDescent="0.3"/>
    <row r="15" spans="1:2" ht="15.75" thickBot="1" x14ac:dyDescent="0.3">
      <c r="B15" s="9">
        <f>B4*EXP(B6-B5)</f>
        <v>49.009933665337762</v>
      </c>
    </row>
    <row r="16" spans="1:2" x14ac:dyDescent="0.25">
      <c r="B16" s="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1F3D-F071-45B6-AB6C-F6BC6446D9E5}">
  <dimension ref="A1:B19"/>
  <sheetViews>
    <sheetView tabSelected="1" workbookViewId="0">
      <selection activeCell="D17" sqref="D17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34</v>
      </c>
    </row>
    <row r="3" spans="1:2" x14ac:dyDescent="0.25">
      <c r="A3" t="s">
        <v>29</v>
      </c>
      <c r="B3">
        <v>35</v>
      </c>
    </row>
    <row r="4" spans="1:2" x14ac:dyDescent="0.25">
      <c r="A4" t="s">
        <v>35</v>
      </c>
      <c r="B4" s="3">
        <v>0.05</v>
      </c>
    </row>
    <row r="5" spans="1:2" x14ac:dyDescent="0.25">
      <c r="A5" t="s">
        <v>39</v>
      </c>
      <c r="B5">
        <v>0</v>
      </c>
    </row>
    <row r="6" spans="1:2" x14ac:dyDescent="0.25">
      <c r="A6" t="s">
        <v>36</v>
      </c>
    </row>
    <row r="7" spans="1:2" ht="15.75" thickBot="1" x14ac:dyDescent="0.3"/>
    <row r="8" spans="1:2" ht="15.75" thickBot="1" x14ac:dyDescent="0.3">
      <c r="B8" s="9">
        <f>B3*EXP((B4-B5)*0.5)</f>
        <v>35.886029218355013</v>
      </c>
    </row>
    <row r="9" spans="1:2" x14ac:dyDescent="0.25">
      <c r="B9" s="8" t="s">
        <v>33</v>
      </c>
    </row>
    <row r="11" spans="1:2" x14ac:dyDescent="0.25">
      <c r="A11" t="s">
        <v>37</v>
      </c>
    </row>
    <row r="12" spans="1:2" ht="15.75" thickBot="1" x14ac:dyDescent="0.3"/>
    <row r="13" spans="1:2" x14ac:dyDescent="0.25">
      <c r="B13" s="16">
        <f>(1+((35.5-B3)/B3))^2-1</f>
        <v>2.8775510204081423E-2</v>
      </c>
    </row>
    <row r="14" spans="1:2" ht="15.75" thickBot="1" x14ac:dyDescent="0.3">
      <c r="B14" s="17">
        <f>2*(LN(35.5/35))</f>
        <v>2.8369269983912763E-2</v>
      </c>
    </row>
    <row r="15" spans="1:2" x14ac:dyDescent="0.25">
      <c r="A15" t="s">
        <v>38</v>
      </c>
    </row>
    <row r="16" spans="1:2" x14ac:dyDescent="0.25">
      <c r="A16" t="s">
        <v>29</v>
      </c>
      <c r="B16">
        <v>35</v>
      </c>
    </row>
    <row r="17" spans="1:2" ht="15.75" thickBot="1" x14ac:dyDescent="0.3">
      <c r="A17" t="s">
        <v>35</v>
      </c>
      <c r="B17" s="3">
        <v>0.05</v>
      </c>
    </row>
    <row r="18" spans="1:2" ht="15.75" thickBot="1" x14ac:dyDescent="0.3">
      <c r="A18" t="s">
        <v>39</v>
      </c>
      <c r="B18" s="10">
        <v>2.1630547820195859E-2</v>
      </c>
    </row>
    <row r="19" spans="1:2" x14ac:dyDescent="0.25">
      <c r="A19" t="s">
        <v>40</v>
      </c>
      <c r="B19" s="11">
        <f>B16*EXP((B17-B18)*0.5)</f>
        <v>35.500003233977218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86A0-B6AE-4038-99A1-08213388B791}">
  <dimension ref="A1:C23"/>
  <sheetViews>
    <sheetView workbookViewId="0">
      <selection activeCell="B22" sqref="B22"/>
    </sheetView>
  </sheetViews>
  <sheetFormatPr defaultRowHeight="15" x14ac:dyDescent="0.25"/>
  <cols>
    <col min="1" max="1" width="24.7109375" customWidth="1"/>
    <col min="2" max="2" width="11.28515625" bestFit="1" customWidth="1"/>
    <col min="3" max="3" width="12.140625" bestFit="1" customWidth="1"/>
  </cols>
  <sheetData>
    <row r="1" spans="1:3" x14ac:dyDescent="0.25">
      <c r="A1" t="s">
        <v>41</v>
      </c>
    </row>
    <row r="3" spans="1:3" x14ac:dyDescent="0.25">
      <c r="A3" t="s">
        <v>29</v>
      </c>
      <c r="B3">
        <v>1100</v>
      </c>
    </row>
    <row r="4" spans="1:3" x14ac:dyDescent="0.25">
      <c r="A4" t="s">
        <v>35</v>
      </c>
      <c r="B4" s="3">
        <v>0.05</v>
      </c>
    </row>
    <row r="5" spans="1:3" x14ac:dyDescent="0.25">
      <c r="A5" t="s">
        <v>42</v>
      </c>
      <c r="B5">
        <v>0</v>
      </c>
    </row>
    <row r="6" spans="1:3" x14ac:dyDescent="0.25">
      <c r="A6" t="s">
        <v>48</v>
      </c>
      <c r="B6">
        <f>9/12</f>
        <v>0.75</v>
      </c>
    </row>
    <row r="7" spans="1:3" x14ac:dyDescent="0.25">
      <c r="A7" t="s">
        <v>43</v>
      </c>
    </row>
    <row r="8" spans="1:3" ht="15.75" thickBot="1" x14ac:dyDescent="0.3"/>
    <row r="9" spans="1:3" ht="15.75" thickBot="1" x14ac:dyDescent="0.3">
      <c r="B9" s="9">
        <f>B3*EXP((B4-B5)*B6)</f>
        <v>1142.0331967900077</v>
      </c>
    </row>
    <row r="11" spans="1:3" x14ac:dyDescent="0.25">
      <c r="A11" t="s">
        <v>44</v>
      </c>
    </row>
    <row r="12" spans="1:3" x14ac:dyDescent="0.25">
      <c r="B12" s="12" t="s">
        <v>12</v>
      </c>
      <c r="C12" s="12" t="s">
        <v>52</v>
      </c>
    </row>
    <row r="13" spans="1:3" x14ac:dyDescent="0.25">
      <c r="A13" t="s">
        <v>54</v>
      </c>
      <c r="B13" s="12">
        <f>-B3*EXP(-B5*B6)</f>
        <v>-1100</v>
      </c>
      <c r="C13" s="12" t="s">
        <v>55</v>
      </c>
    </row>
    <row r="14" spans="1:3" x14ac:dyDescent="0.25">
      <c r="A14" t="s">
        <v>56</v>
      </c>
      <c r="B14" s="12">
        <f>-B13</f>
        <v>1100</v>
      </c>
      <c r="C14" s="12">
        <f>-B3*EXP((B4-B5)*B6)</f>
        <v>-1142.0331967900077</v>
      </c>
    </row>
    <row r="15" spans="1:3" x14ac:dyDescent="0.25">
      <c r="A15" t="s">
        <v>51</v>
      </c>
      <c r="B15" s="13">
        <v>0</v>
      </c>
      <c r="C15" s="13" t="s">
        <v>57</v>
      </c>
    </row>
    <row r="16" spans="1:3" x14ac:dyDescent="0.25">
      <c r="B16" s="1"/>
      <c r="C16" t="s">
        <v>58</v>
      </c>
    </row>
    <row r="18" spans="1:3" x14ac:dyDescent="0.25">
      <c r="A18" t="s">
        <v>45</v>
      </c>
    </row>
    <row r="20" spans="1:3" x14ac:dyDescent="0.25">
      <c r="B20" s="1" t="s">
        <v>49</v>
      </c>
      <c r="C20" s="1" t="s">
        <v>52</v>
      </c>
    </row>
    <row r="21" spans="1:3" x14ac:dyDescent="0.25">
      <c r="A21" t="s">
        <v>47</v>
      </c>
      <c r="B21" s="12">
        <v>0</v>
      </c>
      <c r="C21" s="12" t="s">
        <v>50</v>
      </c>
    </row>
    <row r="22" spans="1:3" x14ac:dyDescent="0.25">
      <c r="A22" t="s">
        <v>46</v>
      </c>
      <c r="B22" s="12">
        <f>-B3*EXP((-B5)*B6)</f>
        <v>-1100</v>
      </c>
      <c r="C22" s="12">
        <f>B3*EXP((B4-B5)*B6)</f>
        <v>1142.0331967900077</v>
      </c>
    </row>
    <row r="23" spans="1:3" x14ac:dyDescent="0.25">
      <c r="A23" t="s">
        <v>51</v>
      </c>
      <c r="B23" s="13">
        <f>B22</f>
        <v>-1100</v>
      </c>
      <c r="C23" s="13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3AF8-9C8C-4233-AEC5-C25B266FDC68}">
  <dimension ref="A1:C23"/>
  <sheetViews>
    <sheetView workbookViewId="0">
      <selection activeCell="F21" sqref="F21"/>
    </sheetView>
  </sheetViews>
  <sheetFormatPr defaultRowHeight="15" x14ac:dyDescent="0.25"/>
  <cols>
    <col min="1" max="1" width="24.7109375" customWidth="1"/>
    <col min="2" max="2" width="11.28515625" bestFit="1" customWidth="1"/>
    <col min="3" max="3" width="12.140625" bestFit="1" customWidth="1"/>
  </cols>
  <sheetData>
    <row r="1" spans="1:3" x14ac:dyDescent="0.25">
      <c r="A1" t="s">
        <v>41</v>
      </c>
    </row>
    <row r="3" spans="1:3" x14ac:dyDescent="0.25">
      <c r="A3" t="s">
        <v>29</v>
      </c>
      <c r="B3">
        <v>1100</v>
      </c>
    </row>
    <row r="4" spans="1:3" x14ac:dyDescent="0.25">
      <c r="A4" t="s">
        <v>35</v>
      </c>
      <c r="B4" s="3">
        <v>0.05</v>
      </c>
    </row>
    <row r="5" spans="1:3" x14ac:dyDescent="0.25">
      <c r="A5" t="s">
        <v>42</v>
      </c>
      <c r="B5" s="14">
        <v>1.4999999999999999E-2</v>
      </c>
    </row>
    <row r="6" spans="1:3" x14ac:dyDescent="0.25">
      <c r="A6" t="s">
        <v>48</v>
      </c>
      <c r="B6">
        <f>9/12</f>
        <v>0.75</v>
      </c>
    </row>
    <row r="7" spans="1:3" x14ac:dyDescent="0.25">
      <c r="A7" t="s">
        <v>43</v>
      </c>
    </row>
    <row r="8" spans="1:3" ht="15.75" thickBot="1" x14ac:dyDescent="0.3"/>
    <row r="9" spans="1:3" ht="15.75" thickBot="1" x14ac:dyDescent="0.3">
      <c r="B9" s="9">
        <f>B3*EXP((B4-B5)*B6)</f>
        <v>1129.2573223650268</v>
      </c>
    </row>
    <row r="11" spans="1:3" x14ac:dyDescent="0.25">
      <c r="A11" t="s">
        <v>44</v>
      </c>
    </row>
    <row r="12" spans="1:3" x14ac:dyDescent="0.25">
      <c r="B12" s="12" t="s">
        <v>12</v>
      </c>
      <c r="C12" s="12" t="s">
        <v>52</v>
      </c>
    </row>
    <row r="13" spans="1:3" x14ac:dyDescent="0.25">
      <c r="A13" t="s">
        <v>54</v>
      </c>
      <c r="B13" s="12">
        <f>-B3*EXP(-B5*B6)</f>
        <v>-1087.6943490723563</v>
      </c>
      <c r="C13" s="12" t="s">
        <v>55</v>
      </c>
    </row>
    <row r="14" spans="1:3" x14ac:dyDescent="0.25">
      <c r="A14" t="s">
        <v>56</v>
      </c>
      <c r="B14" s="12">
        <f>-B13</f>
        <v>1087.6943490723563</v>
      </c>
      <c r="C14" s="12">
        <f>-B3*EXP((B4-B5)*B6)</f>
        <v>-1129.2573223650268</v>
      </c>
    </row>
    <row r="15" spans="1:3" x14ac:dyDescent="0.25">
      <c r="A15" t="s">
        <v>51</v>
      </c>
      <c r="B15" s="13">
        <v>0</v>
      </c>
      <c r="C15" s="13" t="s">
        <v>59</v>
      </c>
    </row>
    <row r="16" spans="1:3" x14ac:dyDescent="0.25">
      <c r="B16" s="1"/>
      <c r="C16" t="s">
        <v>58</v>
      </c>
    </row>
    <row r="18" spans="1:3" x14ac:dyDescent="0.25">
      <c r="A18" t="s">
        <v>45</v>
      </c>
    </row>
    <row r="20" spans="1:3" x14ac:dyDescent="0.25">
      <c r="B20" s="1" t="s">
        <v>49</v>
      </c>
      <c r="C20" s="1" t="s">
        <v>52</v>
      </c>
    </row>
    <row r="21" spans="1:3" x14ac:dyDescent="0.25">
      <c r="A21" t="s">
        <v>47</v>
      </c>
      <c r="B21" s="12">
        <v>0</v>
      </c>
      <c r="C21" s="12" t="s">
        <v>60</v>
      </c>
    </row>
    <row r="22" spans="1:3" x14ac:dyDescent="0.25">
      <c r="A22" t="s">
        <v>46</v>
      </c>
      <c r="B22" s="12">
        <f>-B3*EXP((-B5)*B6)</f>
        <v>-1087.6943490723563</v>
      </c>
      <c r="C22" s="12">
        <f>B3*EXP((B4-B5)*B6)</f>
        <v>1129.2573223650268</v>
      </c>
    </row>
    <row r="23" spans="1:3" x14ac:dyDescent="0.25">
      <c r="A23" t="s">
        <v>51</v>
      </c>
      <c r="B23" s="13">
        <f>B22</f>
        <v>-1087.6943490723563</v>
      </c>
      <c r="C23" s="1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862E-1F9C-42A4-BF15-B135B12E8666}">
  <dimension ref="A1:D18"/>
  <sheetViews>
    <sheetView workbookViewId="0">
      <selection activeCell="B11" sqref="B11"/>
    </sheetView>
  </sheetViews>
  <sheetFormatPr defaultRowHeight="15" x14ac:dyDescent="0.25"/>
  <cols>
    <col min="1" max="1" width="19.140625" customWidth="1"/>
    <col min="2" max="2" width="10.5703125" bestFit="1" customWidth="1"/>
  </cols>
  <sheetData>
    <row r="1" spans="1:4" x14ac:dyDescent="0.25">
      <c r="A1" s="8" t="s">
        <v>61</v>
      </c>
    </row>
    <row r="3" spans="1:4" x14ac:dyDescent="0.25">
      <c r="A3" t="s">
        <v>29</v>
      </c>
      <c r="B3">
        <v>1100</v>
      </c>
    </row>
    <row r="4" spans="1:4" x14ac:dyDescent="0.25">
      <c r="A4" t="s">
        <v>62</v>
      </c>
      <c r="B4" s="3">
        <v>0.05</v>
      </c>
    </row>
    <row r="5" spans="1:4" x14ac:dyDescent="0.25">
      <c r="A5" t="s">
        <v>63</v>
      </c>
      <c r="B5">
        <v>0</v>
      </c>
    </row>
    <row r="6" spans="1:4" x14ac:dyDescent="0.25">
      <c r="A6" t="s">
        <v>48</v>
      </c>
      <c r="B6">
        <f>1/2</f>
        <v>0.5</v>
      </c>
    </row>
    <row r="8" spans="1:4" x14ac:dyDescent="0.25">
      <c r="A8" s="8" t="s">
        <v>64</v>
      </c>
    </row>
    <row r="9" spans="1:4" x14ac:dyDescent="0.25">
      <c r="A9" s="8"/>
    </row>
    <row r="10" spans="1:4" x14ac:dyDescent="0.25">
      <c r="A10" t="s">
        <v>66</v>
      </c>
      <c r="B10">
        <v>1135</v>
      </c>
      <c r="D10" t="s">
        <v>69</v>
      </c>
    </row>
    <row r="11" spans="1:4" x14ac:dyDescent="0.25">
      <c r="A11" t="s">
        <v>67</v>
      </c>
      <c r="B11" s="4">
        <f>B3*EXP((B4-B5)*B6)</f>
        <v>1127.8466325768718</v>
      </c>
    </row>
    <row r="12" spans="1:4" x14ac:dyDescent="0.25">
      <c r="A12" t="s">
        <v>68</v>
      </c>
      <c r="B12" s="15">
        <f>B10-B11</f>
        <v>7.1533674231282021</v>
      </c>
    </row>
    <row r="13" spans="1:4" x14ac:dyDescent="0.25">
      <c r="B13" s="15"/>
    </row>
    <row r="14" spans="1:4" x14ac:dyDescent="0.25">
      <c r="A14" s="8" t="s">
        <v>65</v>
      </c>
    </row>
    <row r="16" spans="1:4" x14ac:dyDescent="0.25">
      <c r="A16" t="s">
        <v>66</v>
      </c>
      <c r="B16">
        <v>1110</v>
      </c>
      <c r="D16" t="s">
        <v>70</v>
      </c>
    </row>
    <row r="17" spans="1:2" x14ac:dyDescent="0.25">
      <c r="A17" t="s">
        <v>67</v>
      </c>
      <c r="B17" s="4">
        <f>B11</f>
        <v>1127.8466325768718</v>
      </c>
    </row>
    <row r="18" spans="1:2" x14ac:dyDescent="0.25">
      <c r="A18" t="s">
        <v>68</v>
      </c>
      <c r="B18" s="15">
        <f>B17-B16</f>
        <v>17.846632576871798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4F15-1E28-4490-A794-CF04CB63DF52}">
  <dimension ref="A1:D18"/>
  <sheetViews>
    <sheetView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bestFit="1" customWidth="1"/>
  </cols>
  <sheetData>
    <row r="1" spans="1:4" x14ac:dyDescent="0.25">
      <c r="A1" s="8" t="s">
        <v>71</v>
      </c>
    </row>
    <row r="3" spans="1:4" x14ac:dyDescent="0.25">
      <c r="A3" t="s">
        <v>29</v>
      </c>
      <c r="B3">
        <v>1100</v>
      </c>
    </row>
    <row r="4" spans="1:4" x14ac:dyDescent="0.25">
      <c r="A4" t="s">
        <v>62</v>
      </c>
      <c r="B4" s="3">
        <v>0.05</v>
      </c>
    </row>
    <row r="5" spans="1:4" x14ac:dyDescent="0.25">
      <c r="A5" t="s">
        <v>63</v>
      </c>
      <c r="B5" s="3">
        <v>0.02</v>
      </c>
    </row>
    <row r="6" spans="1:4" x14ac:dyDescent="0.25">
      <c r="A6" t="s">
        <v>48</v>
      </c>
      <c r="B6">
        <f>1/2</f>
        <v>0.5</v>
      </c>
    </row>
    <row r="8" spans="1:4" x14ac:dyDescent="0.25">
      <c r="A8" s="8" t="s">
        <v>72</v>
      </c>
    </row>
    <row r="9" spans="1:4" x14ac:dyDescent="0.25">
      <c r="A9" s="8"/>
    </row>
    <row r="10" spans="1:4" x14ac:dyDescent="0.25">
      <c r="A10" t="s">
        <v>66</v>
      </c>
      <c r="B10">
        <v>1120</v>
      </c>
      <c r="D10" t="s">
        <v>69</v>
      </c>
    </row>
    <row r="11" spans="1:4" x14ac:dyDescent="0.25">
      <c r="A11" t="s">
        <v>67</v>
      </c>
      <c r="B11" s="4">
        <f>B3*EXP((B4-B5)*B6)</f>
        <v>1116.6243710772908</v>
      </c>
    </row>
    <row r="12" spans="1:4" x14ac:dyDescent="0.25">
      <c r="A12" t="s">
        <v>68</v>
      </c>
      <c r="B12" s="15">
        <f>B10-B11</f>
        <v>3.3756289227092111</v>
      </c>
    </row>
    <row r="13" spans="1:4" x14ac:dyDescent="0.25">
      <c r="B13" s="15"/>
    </row>
    <row r="14" spans="1:4" x14ac:dyDescent="0.25">
      <c r="A14" s="8" t="s">
        <v>73</v>
      </c>
    </row>
    <row r="16" spans="1:4" x14ac:dyDescent="0.25">
      <c r="A16" t="s">
        <v>66</v>
      </c>
      <c r="B16">
        <v>1110</v>
      </c>
      <c r="D16" t="s">
        <v>70</v>
      </c>
    </row>
    <row r="17" spans="1:2" x14ac:dyDescent="0.25">
      <c r="A17" t="s">
        <v>67</v>
      </c>
      <c r="B17" s="4">
        <f>B11</f>
        <v>1116.6243710772908</v>
      </c>
    </row>
    <row r="18" spans="1:2" x14ac:dyDescent="0.25">
      <c r="A18" t="s">
        <v>68</v>
      </c>
      <c r="B18" s="15">
        <f>B17-B16</f>
        <v>6.6243710772907889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A5C1-E76D-4EFF-BEAF-0B2A35545EA6}">
  <dimension ref="A1:A13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8" t="s">
        <v>74</v>
      </c>
    </row>
    <row r="3" spans="1:1" x14ac:dyDescent="0.25">
      <c r="A3" s="8" t="s">
        <v>75</v>
      </c>
    </row>
    <row r="4" spans="1:1" x14ac:dyDescent="0.25">
      <c r="A4" s="8"/>
    </row>
    <row r="5" spans="1:1" x14ac:dyDescent="0.25">
      <c r="A5" t="s">
        <v>76</v>
      </c>
    </row>
    <row r="7" spans="1:1" x14ac:dyDescent="0.25">
      <c r="A7" s="8" t="s">
        <v>77</v>
      </c>
    </row>
    <row r="9" spans="1:1" x14ac:dyDescent="0.25">
      <c r="A9" t="s">
        <v>78</v>
      </c>
    </row>
    <row r="11" spans="1:1" x14ac:dyDescent="0.25">
      <c r="A11" s="8" t="s">
        <v>79</v>
      </c>
    </row>
    <row r="13" spans="1:1" x14ac:dyDescent="0.25">
      <c r="A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jared.warnock@aggiemail.usu.edu</cp:lastModifiedBy>
  <dcterms:created xsi:type="dcterms:W3CDTF">2021-02-09T21:14:51Z</dcterms:created>
  <dcterms:modified xsi:type="dcterms:W3CDTF">2021-02-27T22:26:52Z</dcterms:modified>
</cp:coreProperties>
</file>