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esktop/PLTR/"/>
    </mc:Choice>
  </mc:AlternateContent>
  <xr:revisionPtr revIDLastSave="0" documentId="13_ncr:1_{2C791342-316C-AF47-BCA9-CA09715F7504}" xr6:coauthVersionLast="47" xr6:coauthVersionMax="47" xr10:uidLastSave="{00000000-0000-0000-0000-000000000000}"/>
  <bookViews>
    <workbookView xWindow="0" yWindow="500" windowWidth="28800" windowHeight="16540" activeTab="2" xr2:uid="{E0DC711D-5871-7047-B758-4ADA339DE15D}"/>
  </bookViews>
  <sheets>
    <sheet name="Main" sheetId="1" r:id="rId1"/>
    <sheet name="Model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N7" i="2"/>
  <c r="N8" i="2"/>
  <c r="N9" i="2"/>
  <c r="AC4" i="2"/>
  <c r="Y25" i="2"/>
  <c r="X25" i="2"/>
  <c r="W17" i="2"/>
  <c r="Y33" i="2"/>
  <c r="Y32" i="2"/>
  <c r="Y30" i="2"/>
  <c r="Y29" i="2"/>
  <c r="Y28" i="2"/>
  <c r="Y24" i="2"/>
  <c r="Y23" i="2"/>
  <c r="Y22" i="2"/>
  <c r="Y7" i="2"/>
  <c r="Y6" i="2"/>
  <c r="Y8" i="2"/>
  <c r="Y9" i="2"/>
  <c r="Y10" i="2"/>
  <c r="Y11" i="2"/>
  <c r="Y12" i="2"/>
  <c r="Y13" i="2"/>
  <c r="Y14" i="2"/>
  <c r="Y15" i="2"/>
  <c r="Y16" i="2"/>
  <c r="Y17" i="2"/>
  <c r="R25" i="2"/>
  <c r="R30" i="2"/>
  <c r="R24" i="2"/>
  <c r="V40" i="2"/>
  <c r="W40" i="2"/>
  <c r="V41" i="2"/>
  <c r="W41" i="2"/>
  <c r="V36" i="2"/>
  <c r="V35" i="2"/>
  <c r="V34" i="2"/>
  <c r="V7" i="2"/>
  <c r="U7" i="2"/>
  <c r="R16" i="2"/>
  <c r="R12" i="2"/>
  <c r="R28" i="2" s="1"/>
  <c r="R17" i="2" l="1"/>
  <c r="R29" i="2" s="1"/>
  <c r="X36" i="2" l="1"/>
  <c r="X35" i="2"/>
  <c r="W35" i="2"/>
  <c r="W36" i="2"/>
  <c r="X34" i="2"/>
  <c r="W34" i="2"/>
  <c r="V33" i="2"/>
  <c r="X7" i="2"/>
  <c r="U25" i="2"/>
  <c r="X33" i="2"/>
  <c r="W33" i="2"/>
  <c r="X40" i="2"/>
  <c r="X41" i="2"/>
  <c r="W7" i="2"/>
  <c r="W16" i="2"/>
  <c r="V16" i="2"/>
  <c r="V38" i="2" s="1"/>
  <c r="U16" i="2"/>
  <c r="X16" i="2"/>
  <c r="X38" i="2" s="1"/>
  <c r="U24" i="2"/>
  <c r="W28" i="2"/>
  <c r="V12" i="2"/>
  <c r="V17" i="2" s="1"/>
  <c r="V22" i="2" s="1"/>
  <c r="U12" i="2"/>
  <c r="U28" i="2" s="1"/>
  <c r="X12" i="2"/>
  <c r="X28" i="2" s="1"/>
  <c r="W12" i="2"/>
  <c r="X37" i="2" l="1"/>
  <c r="W38" i="2"/>
  <c r="W29" i="2"/>
  <c r="W22" i="2"/>
  <c r="V28" i="2"/>
  <c r="V37" i="2" s="1"/>
  <c r="X17" i="2"/>
  <c r="U17" i="2"/>
  <c r="U29" i="2" s="1"/>
  <c r="V29" i="2"/>
  <c r="V30" i="2"/>
  <c r="V24" i="2"/>
  <c r="V25" i="2" s="1"/>
  <c r="U30" i="2"/>
  <c r="W37" i="2" l="1"/>
  <c r="X29" i="2"/>
  <c r="X22" i="2"/>
  <c r="W30" i="2"/>
  <c r="W24" i="2"/>
  <c r="X24" i="2" l="1"/>
  <c r="X30" i="2"/>
  <c r="P7" i="2" l="1"/>
  <c r="Q7" i="2"/>
  <c r="Q30" i="2"/>
  <c r="Q24" i="2"/>
  <c r="Q25" i="2" s="1"/>
  <c r="Q16" i="2"/>
  <c r="Q12" i="2"/>
  <c r="Q28" i="2" s="1"/>
  <c r="P30" i="2"/>
  <c r="P24" i="2"/>
  <c r="P25" i="2" s="1"/>
  <c r="P16" i="2"/>
  <c r="P12" i="2"/>
  <c r="P28" i="2" s="1"/>
  <c r="K7" i="2"/>
  <c r="O7" i="2"/>
  <c r="O30" i="2"/>
  <c r="O24" i="2"/>
  <c r="O25" i="2" s="1"/>
  <c r="O16" i="2"/>
  <c r="O12" i="2"/>
  <c r="O28" i="2" s="1"/>
  <c r="K30" i="2"/>
  <c r="K24" i="2"/>
  <c r="K25" i="2" s="1"/>
  <c r="L24" i="2"/>
  <c r="L25" i="2" s="1"/>
  <c r="K16" i="2"/>
  <c r="K12" i="2"/>
  <c r="N30" i="2"/>
  <c r="N24" i="2"/>
  <c r="N16" i="2"/>
  <c r="N12" i="2"/>
  <c r="N17" i="2" s="1"/>
  <c r="N29" i="2" s="1"/>
  <c r="L7" i="2"/>
  <c r="L30" i="2"/>
  <c r="L28" i="2"/>
  <c r="L16" i="2"/>
  <c r="L12" i="2"/>
  <c r="J30" i="2"/>
  <c r="I30" i="2"/>
  <c r="H30" i="2"/>
  <c r="G30" i="2"/>
  <c r="F30" i="2"/>
  <c r="E30" i="2"/>
  <c r="D30" i="2"/>
  <c r="C30" i="2"/>
  <c r="D24" i="2"/>
  <c r="C24" i="2"/>
  <c r="I24" i="2"/>
  <c r="I25" i="2" s="1"/>
  <c r="C16" i="2"/>
  <c r="D16" i="2"/>
  <c r="E16" i="2"/>
  <c r="F16" i="2"/>
  <c r="G16" i="2"/>
  <c r="H16" i="2"/>
  <c r="J16" i="2"/>
  <c r="J12" i="2"/>
  <c r="C12" i="2"/>
  <c r="C28" i="2" s="1"/>
  <c r="D12" i="2"/>
  <c r="D28" i="2" s="1"/>
  <c r="E12" i="2"/>
  <c r="E28" i="2" s="1"/>
  <c r="F12" i="2"/>
  <c r="F17" i="2" s="1"/>
  <c r="F29" i="2" s="1"/>
  <c r="G12" i="2"/>
  <c r="G24" i="2" s="1"/>
  <c r="H12" i="2"/>
  <c r="H28" i="2" s="1"/>
  <c r="I16" i="2"/>
  <c r="M16" i="2"/>
  <c r="M30" i="2"/>
  <c r="M24" i="2"/>
  <c r="M25" i="2" s="1"/>
  <c r="I7" i="2"/>
  <c r="M7" i="2"/>
  <c r="I12" i="2"/>
  <c r="M12" i="2"/>
  <c r="D17" i="2" l="1"/>
  <c r="D29" i="2" s="1"/>
  <c r="L17" i="2"/>
  <c r="L29" i="2" s="1"/>
  <c r="J17" i="2"/>
  <c r="J29" i="2" s="1"/>
  <c r="K17" i="2"/>
  <c r="K29" i="2" s="1"/>
  <c r="C17" i="2"/>
  <c r="C29" i="2" s="1"/>
  <c r="J28" i="2"/>
  <c r="M17" i="2"/>
  <c r="M29" i="2" s="1"/>
  <c r="I17" i="2"/>
  <c r="I29" i="2" s="1"/>
  <c r="E17" i="2"/>
  <c r="E29" i="2" s="1"/>
  <c r="N28" i="2"/>
  <c r="Q17" i="2"/>
  <c r="Q29" i="2" s="1"/>
  <c r="P17" i="2"/>
  <c r="P29" i="2" s="1"/>
  <c r="I28" i="2"/>
  <c r="K28" i="2"/>
  <c r="O17" i="2"/>
  <c r="O29" i="2" s="1"/>
  <c r="M28" i="2"/>
  <c r="H17" i="2"/>
  <c r="H29" i="2" s="1"/>
  <c r="F28" i="2"/>
  <c r="G17" i="2"/>
  <c r="G29" i="2" s="1"/>
  <c r="G28" i="2"/>
  <c r="E24" i="2"/>
  <c r="J24" i="2"/>
  <c r="H24" i="2"/>
  <c r="H25" i="2" s="1"/>
  <c r="F24" i="2" l="1"/>
  <c r="G8" i="1" l="1"/>
</calcChain>
</file>

<file path=xl/sharedStrings.xml><?xml version="1.0" encoding="utf-8"?>
<sst xmlns="http://schemas.openxmlformats.org/spreadsheetml/2006/main" count="141" uniqueCount="136">
  <si>
    <t>PLTR</t>
  </si>
  <si>
    <t>Palantir</t>
  </si>
  <si>
    <t>CEO: Alex Karp</t>
  </si>
  <si>
    <t xml:space="preserve">PSD: Stephen Cohen </t>
  </si>
  <si>
    <t>COO: Shyam Sannker</t>
  </si>
  <si>
    <t>CFO: David Glazer</t>
  </si>
  <si>
    <t>Founded May 6, 2003</t>
  </si>
  <si>
    <t>IPO: Sept 30, 2020</t>
  </si>
  <si>
    <t>MC</t>
  </si>
  <si>
    <t>Cash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</si>
  <si>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</si>
  <si>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</si>
  <si>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</si>
  <si>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</si>
  <si>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</si>
  <si>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</si>
  <si>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</si>
  <si>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</si>
  <si>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</si>
  <si>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</si>
  <si>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</si>
  <si>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</si>
  <si>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Revenue</t>
  </si>
  <si>
    <t>Gross Margin</t>
  </si>
  <si>
    <t>R&amp;D</t>
  </si>
  <si>
    <t>M&amp;S</t>
  </si>
  <si>
    <t>G&amp;A</t>
  </si>
  <si>
    <t>Operating Expenses</t>
  </si>
  <si>
    <t>Interest Income</t>
  </si>
  <si>
    <t>Pretax Income</t>
  </si>
  <si>
    <t>Taxes</t>
  </si>
  <si>
    <t>EPS</t>
  </si>
  <si>
    <t>Shares</t>
  </si>
  <si>
    <t>Revenue y/y</t>
  </si>
  <si>
    <t>US Revenue y/y</t>
  </si>
  <si>
    <t>OpEx y/y</t>
  </si>
  <si>
    <t>Operating Margin</t>
  </si>
  <si>
    <t>Tax Rate</t>
  </si>
  <si>
    <t>PPE</t>
  </si>
  <si>
    <t>Assets</t>
  </si>
  <si>
    <t>Debt</t>
  </si>
  <si>
    <t>COR</t>
  </si>
  <si>
    <t xml:space="preserve">Government </t>
  </si>
  <si>
    <t>Commercial</t>
  </si>
  <si>
    <t>Gross Margin  y/y</t>
  </si>
  <si>
    <t>Net Loss</t>
  </si>
  <si>
    <t>BuyBacks</t>
  </si>
  <si>
    <t>Price</t>
  </si>
  <si>
    <t>Contribuition Margin</t>
  </si>
  <si>
    <t>Comercial %</t>
  </si>
  <si>
    <t>Rest of world y/y</t>
  </si>
  <si>
    <t>Q119</t>
  </si>
  <si>
    <t>Q219</t>
  </si>
  <si>
    <t>Q319</t>
  </si>
  <si>
    <t>Q419</t>
  </si>
  <si>
    <t>Operating loss</t>
  </si>
  <si>
    <t>Expenses other</t>
  </si>
  <si>
    <t>Fair value warrants</t>
  </si>
  <si>
    <t>Interest expense</t>
  </si>
  <si>
    <t xml:space="preserve">Gotham </t>
  </si>
  <si>
    <t>Foundry</t>
  </si>
  <si>
    <t>Apollo</t>
  </si>
  <si>
    <t>Products:</t>
  </si>
  <si>
    <t>Operating System for the Modern Enterptise</t>
  </si>
  <si>
    <t>Operating System fo Continuous Delivery</t>
  </si>
  <si>
    <t>Operating Systm for Global Decision Making</t>
  </si>
  <si>
    <t>Uk Revenue y/y</t>
  </si>
  <si>
    <t>Gold</t>
  </si>
  <si>
    <t>Comercial Growth y/y</t>
  </si>
  <si>
    <t>Government Growth y/y</t>
  </si>
  <si>
    <t>Marketable Securities</t>
  </si>
  <si>
    <t>Ads</t>
  </si>
  <si>
    <t>Uk Revenue</t>
  </si>
  <si>
    <t>US Revenue</t>
  </si>
  <si>
    <t>France Revenue</t>
  </si>
  <si>
    <t>ROW Revenue</t>
  </si>
  <si>
    <t>Cash Used in Ivestments</t>
  </si>
  <si>
    <t>price</t>
  </si>
  <si>
    <t>p/e</t>
  </si>
  <si>
    <t>https://www.youtube.com/watch?v=4ouje895qNc&amp;list=PLmKm_LhXXgqSnmoacTnz6wC-DTX_eyRCg&amp;index=9</t>
  </si>
  <si>
    <t>Case Study - Tyson Food</t>
  </si>
  <si>
    <t>Case Study - National Cancer Institute</t>
  </si>
  <si>
    <t>https://www.youtube.com/watch?v=GfbEbQNqDAc&amp;list=PLmKm_LhXXgqSnmoacTnz6wC-DTX_eyRCg&amp;index=7</t>
  </si>
  <si>
    <t xml:space="preserve">Case Study - Morgan Stanly </t>
  </si>
  <si>
    <t>https://www.youtube.com/watch?v=E6t_SzQUEzc&amp;list=PLmKm_LhXXgqSnmoacTnz6wC-DTX_eyRCg&amp;index=4</t>
  </si>
  <si>
    <t>https://medium.com/palantir/the-ontology-operating-at-optimum-complexity-as-simply-as-possible-39f4a9724fdf</t>
  </si>
  <si>
    <t>Ontology Information</t>
  </si>
  <si>
    <t>Financials Use Case</t>
  </si>
  <si>
    <t>https://medium.com/palantir/understanding-roi-with-palantir-foundry-51cc53d77511</t>
  </si>
  <si>
    <t xml:space="preserve">we have incurred losses each year and we may not become profitable in the future; </t>
  </si>
  <si>
    <t xml:space="preserve">we may not be able to sustain our revenue growth rate; </t>
  </si>
  <si>
    <t xml:space="preserve">our sales efforts involve considerable time and expense and our sales cycle is often long and unpredictable; </t>
  </si>
  <si>
    <t xml:space="preserve">a limited number of customers account for a substantial portion of our revenue; </t>
  </si>
  <si>
    <t xml:space="preserve">our results of operations and our key business measures are likely to fluctuate significantly on a quarterly basis; </t>
  </si>
  <si>
    <t xml:space="preserve">seasonality may cause fluctuations in our results of operations and financial position; </t>
  </si>
  <si>
    <t xml:space="preserve">our platforms are complex and may have a lengthy implementation process; </t>
  </si>
  <si>
    <t xml:space="preserve">we may not successfully develop and deploy new technologies to address the needs of our customers; </t>
  </si>
  <si>
    <t xml:space="preserve">our platforms must operate with third-party products and services; </t>
  </si>
  <si>
    <t xml:space="preserve">we may be unable to hire, retain, train, and motivate qualified personnel and senior management and deploy our personnel and resources to meet customer demand; </t>
  </si>
  <si>
    <t xml:space="preserve">we may be unable to successfully build, expand, and deploy our marketing and sales organization; </t>
  </si>
  <si>
    <t xml:space="preserve">we may not be able to maintain and enhance our brand and reputation; </t>
  </si>
  <si>
    <t xml:space="preserve">unfavorable news or social media coverage may harm our reputation and business; </t>
  </si>
  <si>
    <t xml:space="preserve">exclusive arrangements or unique terms with customers or partners may result in significant risks or liabilities to us; </t>
  </si>
  <si>
    <t xml:space="preserve">we face intense competition in our markets; </t>
  </si>
  <si>
    <t xml:space="preserve">we may be unable to maintain or properly manage our culture as we grow; </t>
  </si>
  <si>
    <t xml:space="preserve">we may not enter into relationships with potential customers if we consider their activities to be inconsistent with our organizational mission or values; </t>
  </si>
  <si>
    <t xml:space="preserve">joint ventures, channel sales relationships, platform partnerships, and strategic alliances may be unsuccessful; </t>
  </si>
  <si>
    <t xml:space="preserve">we may not be successful in executing our strategy to increase our sales to larger customers; </t>
  </si>
  <si>
    <t xml:space="preserve">breach of the systems of any third parties upon which we rely, our customers’ cloud or on-premises environments, or our internal systems or unauthorized access to data; </t>
  </si>
  <si>
    <t xml:space="preserve">the COVID-19 pandemic may continue to significantly affect our business and operations; </t>
  </si>
  <si>
    <t xml:space="preserve">the market for our platforms and services may develop more slowly than we expect; </t>
  </si>
  <si>
    <t xml:space="preserve">we have made and may continue to make strategic investments to support key business initiatives, including in privately-held and publicly-traded companies, as well as alternative investments, and we may not realize a return on these investments; </t>
  </si>
  <si>
    <t xml:space="preserve">issues raised by the use of artificial intelligence in our platforms may result in reputational harm or liability; </t>
  </si>
  <si>
    <t xml:space="preserve">we depend on computing infrastructure of third parties and they may experience errors, disruption, performance problems, or failure; </t>
  </si>
  <si>
    <t xml:space="preserve">we may fail to adequately obtain, maintain, protect, and enforce our intellectual property and other proprietary rights; </t>
  </si>
  <si>
    <t xml:space="preserve">we may be subject to intellectual property rights claims; </t>
  </si>
  <si>
    <t xml:space="preserve">there may be real or perceived errors, failures, defects, or bugs in our platforms; </t>
  </si>
  <si>
    <t xml:space="preserve">we rely on the availability of third-party technology that may be difficult to replace or that may cause errors; </t>
  </si>
  <si>
    <t xml:space="preserve">our business is subject to complex and evolving U.S. and non-U.S. laws and regulations regarding privacy, data protection and security, technology protection, and other matters; </t>
  </si>
  <si>
    <t xml:space="preserve">our non-U.S. sales and operations subject us to additional risks and regulations; </t>
  </si>
  <si>
    <t xml:space="preserve">we may encounter unfavorable outcomes in legal, regulatory, and administrative inquiries and proceedings; </t>
  </si>
  <si>
    <t xml:space="preserve">we may fail to receive and maintain government contracts or there may be changes in the contracting or fiscal policies of the public sector; </t>
  </si>
  <si>
    <t xml:space="preserve">many of our customer contracts may be terminated by the customer at any time for convenience and may contain other provisions permitting the customer to discontinue contract performance; </t>
  </si>
  <si>
    <t xml:space="preserve">we may not realize the full deal value of our customer contracts; </t>
  </si>
  <si>
    <t xml:space="preserve">there may be a decline in the U.S. and other government budgets, changes in spending or budgetary priorities, or delays in contract awards; and </t>
  </si>
  <si>
    <t xml:space="preserve">the multi-class structure of our common stock, the Founder Voting Trust Agreement and the Founder Voting Agreement concentrate voting power with certain stockholders, in particular, our Founders and their affiliates. </t>
  </si>
  <si>
    <t>Risk Factors</t>
  </si>
  <si>
    <t>https://d18rn0p25nwr6d.cloudfront.net/CIK-0001321655/1a129500-b77c-42bb-9d64-f2bfc9c88bba.pdf</t>
  </si>
  <si>
    <t>"We generate revenue from the sale of subscriptions to access our software Palantir Cloud and On-Premises Software, with ongoing O&amp;M services and professional services."</t>
  </si>
  <si>
    <t>FQ422</t>
  </si>
  <si>
    <t>FQ123</t>
  </si>
  <si>
    <t>F2022</t>
  </si>
  <si>
    <t>BOD: Alex Karp, Peter Thiel, Alex Moore, Alexandra Shciff, Stepehen Cohen, Lauren Friedman Stat, Eric Woershching.</t>
  </si>
  <si>
    <t>Intro Info</t>
  </si>
  <si>
    <t>Government OS Gotham</t>
  </si>
  <si>
    <t>https://www.youtube.com/watch?v=rxKghrZU5w8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</si>
</sst>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1F2426"/>
      <name val="Inherit"/>
    </font>
    <font>
      <sz val="12"/>
      <color rgb="FF1F2426"/>
      <name val="Arial"/>
      <family val="2"/>
    </font>
    <font>
      <b/>
      <sz val="12"/>
      <color rgb="FF1F2426"/>
      <name val="Inherit"/>
    </font>
    <font>
      <b/>
      <sz val="12"/>
      <color rgb="FF1F2426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Times"/>
      <family val="1"/>
    </font>
    <font>
      <sz val="12"/>
      <color rgb="FF212529"/>
      <name val="Helvetica Neue"/>
      <family val="2"/>
    </font>
    <font>
      <sz val="9"/>
      <color theme="1"/>
      <name val="TimesNewRomanPSMT"/>
    </font>
    <font>
      <sz val="25"/>
      <color theme="1"/>
      <name val="Arial"/>
      <family val="2"/>
    </font>
    <font>
      <b/>
      <sz val="25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Font="1"/>
    <xf numFmtId="0" fontId="0" fillId="0" borderId="0" xfId="0" applyFont="1"/>
    <xf numFmtId="9" fontId="0" fillId="0" borderId="0" xfId="0" applyNumberFormat="1" applyFont="1"/>
    <xf numFmtId="3" fontId="3" fillId="0" borderId="0" xfId="0" applyNumberFormat="1" applyFont="1"/>
    <xf numFmtId="0" fontId="0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Font="1" applyAlignment="1">
      <alignment horizontal="right"/>
    </xf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/>
    <xf numFmtId="3" fontId="0" fillId="0" borderId="0" xfId="0" applyNumberFormat="1" applyAlignment="1">
      <alignment horizontal="right"/>
    </xf>
    <xf numFmtId="0" fontId="2" fillId="0" borderId="0" xfId="0" applyFont="1"/>
    <xf numFmtId="3" fontId="6" fillId="0" borderId="0" xfId="0" applyNumberFormat="1" applyFont="1"/>
    <xf numFmtId="9" fontId="0" fillId="0" borderId="0" xfId="1" applyFont="1"/>
    <xf numFmtId="3" fontId="7" fillId="0" borderId="0" xfId="0" applyNumberFormat="1" applyFont="1"/>
    <xf numFmtId="9" fontId="3" fillId="0" borderId="0" xfId="1" applyFont="1"/>
    <xf numFmtId="9" fontId="2" fillId="0" borderId="0" xfId="1" applyFont="1"/>
    <xf numFmtId="9" fontId="2" fillId="0" borderId="0" xfId="0" applyNumberFormat="1" applyFont="1"/>
    <xf numFmtId="3" fontId="8" fillId="0" borderId="0" xfId="0" applyNumberFormat="1" applyFont="1"/>
    <xf numFmtId="2" fontId="0" fillId="0" borderId="0" xfId="0" applyNumberFormat="1" applyFont="1"/>
    <xf numFmtId="10" fontId="2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2" fontId="0" fillId="0" borderId="0" xfId="1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41</xdr:row>
      <xdr:rowOff>0</xdr:rowOff>
    </xdr:from>
    <xdr:to>
      <xdr:col>11</xdr:col>
      <xdr:colOff>254000</xdr:colOff>
      <xdr:row>41</xdr:row>
      <xdr:rowOff>0</xdr:rowOff>
    </xdr:to>
    <xdr:pic>
      <xdr:nvPicPr>
        <xdr:cNvPr id="2" name="Picture 1" descr="page36image2985709408">
          <a:extLst>
            <a:ext uri="{FF2B5EF4-FFF2-40B4-BE49-F238E27FC236}">
              <a16:creationId xmlns:a16="http://schemas.microsoft.com/office/drawing/2014/main" id="{D02B1EEE-670D-3E4E-A49A-DD87365CA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940800"/>
          <a:ext cx="1079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18</xdr:col>
      <xdr:colOff>698500</xdr:colOff>
      <xdr:row>41</xdr:row>
      <xdr:rowOff>0</xdr:rowOff>
    </xdr:to>
    <xdr:pic>
      <xdr:nvPicPr>
        <xdr:cNvPr id="3" name="Picture 2" descr="page36image2985709696">
          <a:extLst>
            <a:ext uri="{FF2B5EF4-FFF2-40B4-BE49-F238E27FC236}">
              <a16:creationId xmlns:a16="http://schemas.microsoft.com/office/drawing/2014/main" id="{7DB57E79-A553-4F4A-9E9B-7233BB09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144000"/>
          <a:ext cx="730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711200</xdr:colOff>
      <xdr:row>41</xdr:row>
      <xdr:rowOff>0</xdr:rowOff>
    </xdr:from>
    <xdr:to>
      <xdr:col>27</xdr:col>
      <xdr:colOff>584200</xdr:colOff>
      <xdr:row>41</xdr:row>
      <xdr:rowOff>0</xdr:rowOff>
    </xdr:to>
    <xdr:pic>
      <xdr:nvPicPr>
        <xdr:cNvPr id="4" name="Picture 3" descr="page36image2985709984">
          <a:extLst>
            <a:ext uri="{FF2B5EF4-FFF2-40B4-BE49-F238E27FC236}">
              <a16:creationId xmlns:a16="http://schemas.microsoft.com/office/drawing/2014/main" id="{C77C03E3-78B2-F54F-8C69-1BBA4478D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0200" y="9144000"/>
          <a:ext cx="730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419100</xdr:colOff>
      <xdr:row>41</xdr:row>
      <xdr:rowOff>0</xdr:rowOff>
    </xdr:to>
    <xdr:pic>
      <xdr:nvPicPr>
        <xdr:cNvPr id="5" name="Picture 4" descr="page37image2878850432">
          <a:extLst>
            <a:ext uri="{FF2B5EF4-FFF2-40B4-BE49-F238E27FC236}">
              <a16:creationId xmlns:a16="http://schemas.microsoft.com/office/drawing/2014/main" id="{15A1DD45-9B8B-8743-9B85-A2690364D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95680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393700</xdr:colOff>
      <xdr:row>41</xdr:row>
      <xdr:rowOff>0</xdr:rowOff>
    </xdr:to>
    <xdr:pic>
      <xdr:nvPicPr>
        <xdr:cNvPr id="6" name="Picture 5" descr="page37image2878851088">
          <a:extLst>
            <a:ext uri="{FF2B5EF4-FFF2-40B4-BE49-F238E27FC236}">
              <a16:creationId xmlns:a16="http://schemas.microsoft.com/office/drawing/2014/main" id="{7B47DA97-1FCE-5849-B068-7EF41F89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160000"/>
          <a:ext cx="393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E854-BEF1-C24D-B210-33E417CC1D1B}">
  <dimension ref="A3:M20"/>
  <sheetViews>
    <sheetView zoomScale="144" workbookViewId="0">
      <selection activeCell="G3" sqref="G3"/>
    </sheetView>
  </sheetViews>
  <sheetFormatPr baseColWidth="10" defaultRowHeight="16"/>
  <cols>
    <col min="7" max="7" width="14" bestFit="1" customWidth="1"/>
  </cols>
  <sheetData>
    <row r="3" spans="1:7">
      <c r="A3" t="s">
        <v>1</v>
      </c>
      <c r="C3" t="s">
        <v>6</v>
      </c>
      <c r="F3" t="s">
        <v>47</v>
      </c>
      <c r="G3" s="1">
        <v>7.18</v>
      </c>
    </row>
    <row r="4" spans="1:7">
      <c r="A4" t="s">
        <v>0</v>
      </c>
      <c r="C4" t="s">
        <v>7</v>
      </c>
      <c r="F4" t="s">
        <v>32</v>
      </c>
      <c r="G4" s="12">
        <v>1980000</v>
      </c>
    </row>
    <row r="5" spans="1:7">
      <c r="F5" t="s">
        <v>8</v>
      </c>
      <c r="G5" s="12">
        <v>14980000</v>
      </c>
    </row>
    <row r="6" spans="1:7">
      <c r="F6" t="s">
        <v>9</v>
      </c>
      <c r="G6" s="12">
        <v>2400100</v>
      </c>
    </row>
    <row r="7" spans="1:7">
      <c r="F7" t="s">
        <v>40</v>
      </c>
      <c r="G7" s="12">
        <v>0</v>
      </c>
    </row>
    <row r="8" spans="1:7">
      <c r="A8" t="s">
        <v>2</v>
      </c>
      <c r="F8" t="s">
        <v>10</v>
      </c>
      <c r="G8" s="12">
        <f>+G5+G7-G6</f>
        <v>12579900</v>
      </c>
    </row>
    <row r="9" spans="1:7">
      <c r="A9" t="s">
        <v>3</v>
      </c>
    </row>
    <row r="10" spans="1:7">
      <c r="A10" t="s">
        <v>4</v>
      </c>
    </row>
    <row r="11" spans="1:7">
      <c r="A11" t="s">
        <v>5</v>
      </c>
    </row>
    <row r="12" spans="1:7">
      <c r="A12" t="s">
        <v>132</v>
      </c>
    </row>
    <row r="14" spans="1:7">
      <c r="A14" s="13" t="s">
        <v>62</v>
      </c>
    </row>
    <row r="15" spans="1:7">
      <c r="A15" s="3" t="s">
        <v>59</v>
      </c>
      <c r="B15" t="s">
        <v>65</v>
      </c>
    </row>
    <row r="16" spans="1:7">
      <c r="A16" t="s">
        <v>60</v>
      </c>
      <c r="B16" t="s">
        <v>63</v>
      </c>
    </row>
    <row r="17" spans="1:13">
      <c r="A17" t="s">
        <v>61</v>
      </c>
      <c r="B17" t="s">
        <v>64</v>
      </c>
    </row>
    <row r="19" spans="1:13">
      <c r="A19" s="30" t="s">
        <v>128</v>
      </c>
      <c r="B19" s="30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D05-53C3-AA49-8355-D6A9A756424F}">
  <dimension ref="A2:XFD95"/>
  <sheetViews>
    <sheetView zoomScaleNormal="110" workbookViewId="0">
      <pane xSplit="1" topLeftCell="B1" activePane="topRight" state="frozen"/>
      <selection pane="topRight" activeCell="Q34" sqref="Q34"/>
    </sheetView>
  </sheetViews>
  <sheetFormatPr baseColWidth="10" defaultRowHeight="16"/>
  <cols>
    <col min="1" max="1" width="18.83203125" style="3" customWidth="1"/>
    <col min="2" max="3" width="20.1640625" style="3" customWidth="1"/>
    <col min="4" max="4" width="10.83203125" style="3"/>
    <col min="5" max="5" width="13.83203125" style="3" bestFit="1" customWidth="1"/>
    <col min="6" max="6" width="13.83203125" style="3" customWidth="1"/>
    <col min="7" max="8" width="10.83203125" style="3"/>
    <col min="9" max="9" width="13.33203125" style="3" bestFit="1" customWidth="1"/>
    <col min="10" max="10" width="10.83203125" style="3"/>
    <col min="11" max="11" width="12.6640625" style="3" bestFit="1" customWidth="1"/>
    <col min="12" max="16" width="10.83203125" style="3"/>
    <col min="17" max="17" width="13.33203125" style="3" bestFit="1" customWidth="1"/>
    <col min="18" max="23" width="10.83203125" style="3"/>
    <col min="24" max="24" width="10.83203125" style="3" customWidth="1"/>
    <col min="25" max="16384" width="10.83203125" style="3"/>
  </cols>
  <sheetData>
    <row r="2" spans="1:29">
      <c r="C2" s="3" t="s">
        <v>51</v>
      </c>
      <c r="D2" s="3" t="s">
        <v>52</v>
      </c>
      <c r="E2" s="3" t="s">
        <v>53</v>
      </c>
      <c r="F2" s="3" t="s">
        <v>54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129</v>
      </c>
      <c r="S2" s="3" t="s">
        <v>130</v>
      </c>
      <c r="U2" s="3">
        <v>2018</v>
      </c>
      <c r="V2" s="3">
        <v>2019</v>
      </c>
      <c r="W2" s="3">
        <v>2020</v>
      </c>
      <c r="X2" s="3">
        <v>2021</v>
      </c>
      <c r="Y2" s="6" t="s">
        <v>131</v>
      </c>
      <c r="Z2" s="3">
        <v>2023</v>
      </c>
    </row>
    <row r="3" spans="1:29">
      <c r="A3" s="3" t="s">
        <v>73</v>
      </c>
      <c r="D3" s="2"/>
      <c r="E3" s="2"/>
      <c r="F3" s="2"/>
      <c r="G3" s="2"/>
      <c r="H3" s="2"/>
      <c r="U3" s="2">
        <v>208620</v>
      </c>
      <c r="V3" s="2">
        <v>295753</v>
      </c>
      <c r="W3" s="2">
        <v>573549</v>
      </c>
      <c r="X3" s="2">
        <v>879156</v>
      </c>
      <c r="AB3" s="3" t="s">
        <v>77</v>
      </c>
      <c r="AC3" s="3">
        <v>7.04</v>
      </c>
    </row>
    <row r="4" spans="1:29">
      <c r="A4" s="3" t="s">
        <v>72</v>
      </c>
      <c r="D4" s="2"/>
      <c r="U4" s="2">
        <v>121563</v>
      </c>
      <c r="V4" s="2">
        <v>120185</v>
      </c>
      <c r="W4" s="2">
        <v>132427</v>
      </c>
      <c r="X4" s="2">
        <v>173362</v>
      </c>
      <c r="AB4" s="3" t="s">
        <v>78</v>
      </c>
      <c r="AC4" s="25">
        <f>AC3/Y25</f>
        <v>-29.021333700199385</v>
      </c>
    </row>
    <row r="5" spans="1:29">
      <c r="A5" s="3" t="s">
        <v>74</v>
      </c>
      <c r="U5" s="2">
        <v>64427</v>
      </c>
      <c r="V5" s="2">
        <v>76220</v>
      </c>
      <c r="W5" s="2">
        <v>97702</v>
      </c>
      <c r="X5" s="2">
        <v>85652</v>
      </c>
    </row>
    <row r="6" spans="1:29">
      <c r="A6" s="3" t="s">
        <v>75</v>
      </c>
      <c r="U6" s="2">
        <v>200799</v>
      </c>
      <c r="V6" s="2">
        <v>250397</v>
      </c>
      <c r="W6" s="2">
        <v>288995</v>
      </c>
      <c r="X6" s="2">
        <v>403719</v>
      </c>
      <c r="Y6" s="2">
        <f>R6+Q6+P6+O6</f>
        <v>0</v>
      </c>
    </row>
    <row r="7" spans="1:29">
      <c r="A7" s="3" t="s">
        <v>49</v>
      </c>
      <c r="E7" s="15">
        <f>E9/E10</f>
        <v>0.49196760802137074</v>
      </c>
      <c r="I7" s="15">
        <f>I9/I10</f>
        <v>0.43821665295853696</v>
      </c>
      <c r="K7" s="15">
        <f t="shared" ref="K7:Q7" si="0">K9/K10</f>
        <v>0.38921678379059532</v>
      </c>
      <c r="L7" s="15">
        <f t="shared" si="0"/>
        <v>0.38207388950117399</v>
      </c>
      <c r="M7" s="15">
        <f t="shared" si="0"/>
        <v>0.44450281272791259</v>
      </c>
      <c r="N7" s="15">
        <f t="shared" si="0"/>
        <v>0.4479112521860063</v>
      </c>
      <c r="O7" s="15">
        <f t="shared" si="0"/>
        <v>0.45830355522597382</v>
      </c>
      <c r="P7" s="15">
        <f t="shared" si="0"/>
        <v>0.4439906133062726</v>
      </c>
      <c r="Q7" s="15">
        <f t="shared" si="0"/>
        <v>0.4269816690382523</v>
      </c>
      <c r="R7" s="4">
        <v>0.45</v>
      </c>
      <c r="U7" s="15">
        <f>U9/U10</f>
        <v>0.57150295007297502</v>
      </c>
      <c r="V7" s="15">
        <f>V9/V10</f>
        <v>0.5346863195318865</v>
      </c>
      <c r="W7" s="15">
        <f>W9/W10</f>
        <v>0.4415547926964426</v>
      </c>
      <c r="X7" s="15">
        <f>X9/X10</f>
        <v>0.41801517489261547</v>
      </c>
      <c r="Y7" s="15">
        <f>(R7+Q7+P7+O7)/4</f>
        <v>0.44481895939262467</v>
      </c>
    </row>
    <row r="8" spans="1:29">
      <c r="A8" s="3" t="s">
        <v>42</v>
      </c>
      <c r="C8" s="2"/>
      <c r="D8" s="4"/>
      <c r="E8" s="2">
        <v>96801</v>
      </c>
      <c r="F8" s="2"/>
      <c r="I8" s="2">
        <v>162561</v>
      </c>
      <c r="K8" s="2">
        <v>208420</v>
      </c>
      <c r="L8" s="2">
        <v>232119</v>
      </c>
      <c r="M8" s="2">
        <v>217836</v>
      </c>
      <c r="N8" s="2">
        <f>X8-(K8+L8+M8)</f>
        <v>238981</v>
      </c>
      <c r="O8" s="2">
        <v>241790</v>
      </c>
      <c r="P8" s="2">
        <v>262998</v>
      </c>
      <c r="Q8" s="2">
        <v>273834</v>
      </c>
      <c r="R8" s="2">
        <v>275000</v>
      </c>
      <c r="U8" s="2">
        <v>255131</v>
      </c>
      <c r="V8" s="2">
        <v>345521</v>
      </c>
      <c r="W8" s="2">
        <v>610198</v>
      </c>
      <c r="X8" s="2">
        <v>897356</v>
      </c>
      <c r="Y8" s="2">
        <f t="shared" ref="Y8:Y17" si="1">R8+Q8+P8+O8</f>
        <v>1053622</v>
      </c>
    </row>
    <row r="9" spans="1:29">
      <c r="A9" s="3" t="s">
        <v>43</v>
      </c>
      <c r="C9" s="2"/>
      <c r="D9" s="4"/>
      <c r="E9" s="2">
        <v>93740</v>
      </c>
      <c r="F9" s="2"/>
      <c r="I9" s="2">
        <v>126805</v>
      </c>
      <c r="K9" s="2">
        <v>132814</v>
      </c>
      <c r="L9" s="2">
        <v>143523</v>
      </c>
      <c r="M9" s="2">
        <v>174310</v>
      </c>
      <c r="N9" s="2">
        <f>X9-(K9+L9+M9)</f>
        <v>193886</v>
      </c>
      <c r="O9" s="2">
        <v>204567</v>
      </c>
      <c r="P9" s="2">
        <v>210012</v>
      </c>
      <c r="Q9" s="2">
        <v>204046</v>
      </c>
      <c r="R9" s="2">
        <v>225000</v>
      </c>
      <c r="U9" s="2">
        <v>340278</v>
      </c>
      <c r="V9" s="2">
        <v>397034</v>
      </c>
      <c r="W9" s="2">
        <v>482475</v>
      </c>
      <c r="X9" s="2">
        <v>644533</v>
      </c>
      <c r="Y9" s="2">
        <f t="shared" si="1"/>
        <v>843625</v>
      </c>
    </row>
    <row r="10" spans="1:29">
      <c r="A10" s="7" t="s">
        <v>22</v>
      </c>
      <c r="B10" s="7"/>
      <c r="C10" s="7">
        <v>146336</v>
      </c>
      <c r="D10" s="7">
        <v>176320</v>
      </c>
      <c r="E10" s="7">
        <v>190541</v>
      </c>
      <c r="F10" s="7">
        <v>229358</v>
      </c>
      <c r="G10" s="7">
        <v>229327</v>
      </c>
      <c r="H10" s="7">
        <v>251889</v>
      </c>
      <c r="I10" s="14">
        <v>289366</v>
      </c>
      <c r="J10" s="14">
        <v>322091</v>
      </c>
      <c r="K10" s="7">
        <v>341234</v>
      </c>
      <c r="L10" s="7">
        <v>375642</v>
      </c>
      <c r="M10" s="7">
        <v>392146</v>
      </c>
      <c r="N10" s="7">
        <v>432867</v>
      </c>
      <c r="O10" s="7">
        <v>446357</v>
      </c>
      <c r="P10" s="7">
        <v>473010</v>
      </c>
      <c r="Q10" s="7">
        <v>477880</v>
      </c>
      <c r="R10" s="7">
        <v>500000</v>
      </c>
      <c r="U10" s="7">
        <v>595409</v>
      </c>
      <c r="V10" s="7">
        <v>742555</v>
      </c>
      <c r="W10" s="7">
        <v>1092673</v>
      </c>
      <c r="X10" s="7">
        <v>1541889</v>
      </c>
      <c r="Y10" s="7">
        <f t="shared" si="1"/>
        <v>1897247</v>
      </c>
    </row>
    <row r="11" spans="1:29">
      <c r="A11" s="2" t="s">
        <v>41</v>
      </c>
      <c r="B11" s="2"/>
      <c r="C11" s="2">
        <v>44809</v>
      </c>
      <c r="D11" s="2">
        <v>56589</v>
      </c>
      <c r="E11" s="2">
        <v>65073</v>
      </c>
      <c r="F11" s="2">
        <v>75905</v>
      </c>
      <c r="G11" s="2">
        <v>64294</v>
      </c>
      <c r="H11" s="2">
        <v>68410</v>
      </c>
      <c r="I11" s="10">
        <v>149340</v>
      </c>
      <c r="J11" s="2">
        <v>70503</v>
      </c>
      <c r="K11" s="2">
        <v>74111</v>
      </c>
      <c r="L11" s="2">
        <v>90926</v>
      </c>
      <c r="M11" s="2">
        <v>86804</v>
      </c>
      <c r="N11" s="2">
        <v>87563</v>
      </c>
      <c r="O11" s="2">
        <v>94403</v>
      </c>
      <c r="P11" s="2">
        <v>102224</v>
      </c>
      <c r="Q11" s="2">
        <v>107611</v>
      </c>
      <c r="R11" s="2">
        <v>110000</v>
      </c>
      <c r="U11" s="2">
        <v>165401</v>
      </c>
      <c r="V11" s="2">
        <v>242373</v>
      </c>
      <c r="W11" s="2">
        <v>352547</v>
      </c>
      <c r="X11" s="2">
        <v>339404</v>
      </c>
      <c r="Y11" s="2">
        <f t="shared" si="1"/>
        <v>414238</v>
      </c>
    </row>
    <row r="12" spans="1:29">
      <c r="A12" s="2" t="s">
        <v>23</v>
      </c>
      <c r="B12" s="2"/>
      <c r="C12" s="2">
        <f t="shared" ref="C12:R12" si="2">+C10-C11</f>
        <v>101527</v>
      </c>
      <c r="D12" s="2">
        <f t="shared" si="2"/>
        <v>119731</v>
      </c>
      <c r="E12" s="2">
        <f t="shared" si="2"/>
        <v>125468</v>
      </c>
      <c r="F12" s="2">
        <f t="shared" si="2"/>
        <v>153453</v>
      </c>
      <c r="G12" s="2">
        <f t="shared" si="2"/>
        <v>165033</v>
      </c>
      <c r="H12" s="2">
        <f t="shared" si="2"/>
        <v>183479</v>
      </c>
      <c r="I12" s="2">
        <f t="shared" si="2"/>
        <v>140026</v>
      </c>
      <c r="J12" s="2">
        <f t="shared" si="2"/>
        <v>251588</v>
      </c>
      <c r="K12" s="2">
        <f t="shared" si="2"/>
        <v>267123</v>
      </c>
      <c r="L12" s="2">
        <f t="shared" si="2"/>
        <v>284716</v>
      </c>
      <c r="M12" s="2">
        <f t="shared" si="2"/>
        <v>305342</v>
      </c>
      <c r="N12" s="2">
        <f t="shared" si="2"/>
        <v>345304</v>
      </c>
      <c r="O12" s="2">
        <f t="shared" si="2"/>
        <v>351954</v>
      </c>
      <c r="P12" s="2">
        <f t="shared" si="2"/>
        <v>370786</v>
      </c>
      <c r="Q12" s="2">
        <f t="shared" si="2"/>
        <v>370269</v>
      </c>
      <c r="R12" s="2">
        <f t="shared" si="2"/>
        <v>390000</v>
      </c>
      <c r="U12" s="2">
        <f t="shared" ref="U12:V12" si="3">+U10-U11</f>
        <v>430008</v>
      </c>
      <c r="V12" s="2">
        <f t="shared" si="3"/>
        <v>500182</v>
      </c>
      <c r="W12" s="2">
        <f t="shared" ref="W12:X12" si="4">+W10-W11</f>
        <v>740126</v>
      </c>
      <c r="X12" s="2">
        <f t="shared" si="4"/>
        <v>1202485</v>
      </c>
      <c r="Y12" s="2">
        <f t="shared" si="1"/>
        <v>1483009</v>
      </c>
    </row>
    <row r="13" spans="1:29">
      <c r="A13" s="2" t="s">
        <v>24</v>
      </c>
      <c r="B13" s="2"/>
      <c r="C13" s="2">
        <v>75124</v>
      </c>
      <c r="D13" s="2">
        <v>78724</v>
      </c>
      <c r="E13" s="2">
        <v>75880</v>
      </c>
      <c r="F13" s="2">
        <v>75835</v>
      </c>
      <c r="G13" s="2">
        <v>65800</v>
      </c>
      <c r="H13" s="2">
        <v>86815</v>
      </c>
      <c r="I13" s="10">
        <v>313915</v>
      </c>
      <c r="J13" s="2">
        <v>94130</v>
      </c>
      <c r="K13" s="2">
        <v>98471</v>
      </c>
      <c r="L13" s="2">
        <v>162379</v>
      </c>
      <c r="M13" s="2">
        <v>94316</v>
      </c>
      <c r="N13" s="2">
        <v>84176</v>
      </c>
      <c r="O13" s="2">
        <v>88601</v>
      </c>
      <c r="P13" s="2">
        <v>88171</v>
      </c>
      <c r="Q13" s="2">
        <v>100863</v>
      </c>
      <c r="R13" s="2">
        <v>100863</v>
      </c>
      <c r="U13" s="2">
        <v>461762</v>
      </c>
      <c r="V13" s="2">
        <v>305563</v>
      </c>
      <c r="W13" s="20">
        <v>560660</v>
      </c>
      <c r="X13" s="2">
        <v>387487</v>
      </c>
      <c r="Y13" s="2">
        <f t="shared" si="1"/>
        <v>378498</v>
      </c>
    </row>
    <row r="14" spans="1:29">
      <c r="A14" s="2" t="s">
        <v>25</v>
      </c>
      <c r="B14" s="2"/>
      <c r="C14" s="2">
        <v>107056</v>
      </c>
      <c r="D14" s="2">
        <v>110533</v>
      </c>
      <c r="E14" s="2">
        <v>119666</v>
      </c>
      <c r="F14" s="2">
        <v>112865</v>
      </c>
      <c r="G14" s="10">
        <v>98653</v>
      </c>
      <c r="H14" s="2">
        <v>102518</v>
      </c>
      <c r="I14" s="10">
        <v>334911</v>
      </c>
      <c r="J14" s="2">
        <v>147619</v>
      </c>
      <c r="K14" s="2">
        <v>136097</v>
      </c>
      <c r="L14" s="2">
        <v>110524</v>
      </c>
      <c r="M14" s="2">
        <v>153443</v>
      </c>
      <c r="N14" s="2">
        <v>162593</v>
      </c>
      <c r="O14" s="2">
        <v>160485</v>
      </c>
      <c r="P14" s="2">
        <v>168875</v>
      </c>
      <c r="Q14" s="2">
        <v>182918</v>
      </c>
      <c r="R14" s="2">
        <v>189918</v>
      </c>
      <c r="U14" s="2">
        <v>285451</v>
      </c>
      <c r="V14" s="2">
        <v>450120</v>
      </c>
      <c r="W14" s="20">
        <v>683702</v>
      </c>
      <c r="X14" s="2">
        <v>614512</v>
      </c>
      <c r="Y14" s="2">
        <f t="shared" si="1"/>
        <v>702196</v>
      </c>
    </row>
    <row r="15" spans="1:29">
      <c r="A15" s="2" t="s">
        <v>26</v>
      </c>
      <c r="B15" s="2"/>
      <c r="C15" s="2">
        <v>64085</v>
      </c>
      <c r="D15" s="2">
        <v>70589</v>
      </c>
      <c r="E15" s="2">
        <v>74062</v>
      </c>
      <c r="F15" s="2">
        <v>112207</v>
      </c>
      <c r="G15" s="2">
        <v>70765</v>
      </c>
      <c r="H15" s="2">
        <v>93291</v>
      </c>
      <c r="I15" s="9">
        <v>338977</v>
      </c>
      <c r="J15" s="2">
        <v>166411</v>
      </c>
      <c r="K15" s="2">
        <v>146569</v>
      </c>
      <c r="L15" s="2">
        <v>157961</v>
      </c>
      <c r="M15" s="2">
        <v>149524</v>
      </c>
      <c r="N15" s="2">
        <v>162593</v>
      </c>
      <c r="O15" s="2">
        <v>142307</v>
      </c>
      <c r="P15" s="2">
        <v>155485</v>
      </c>
      <c r="Q15" s="2">
        <v>148679</v>
      </c>
      <c r="R15" s="2">
        <v>148679</v>
      </c>
      <c r="U15" s="2">
        <v>306235</v>
      </c>
      <c r="V15" s="2">
        <v>320943</v>
      </c>
      <c r="W15" s="2">
        <v>669444</v>
      </c>
      <c r="X15" s="2">
        <v>611532</v>
      </c>
      <c r="Y15" s="2">
        <f t="shared" si="1"/>
        <v>595150</v>
      </c>
    </row>
    <row r="16" spans="1:29">
      <c r="A16" s="2" t="s">
        <v>27</v>
      </c>
      <c r="B16" s="2"/>
      <c r="C16" s="2">
        <f t="shared" ref="C16:R16" si="5">C13+C14+C15</f>
        <v>246265</v>
      </c>
      <c r="D16" s="2">
        <f t="shared" si="5"/>
        <v>259846</v>
      </c>
      <c r="E16" s="2">
        <f t="shared" si="5"/>
        <v>269608</v>
      </c>
      <c r="F16" s="2">
        <f t="shared" si="5"/>
        <v>300907</v>
      </c>
      <c r="G16" s="2">
        <f t="shared" si="5"/>
        <v>235218</v>
      </c>
      <c r="H16" s="2">
        <f t="shared" si="5"/>
        <v>282624</v>
      </c>
      <c r="I16" s="2">
        <f t="shared" si="5"/>
        <v>987803</v>
      </c>
      <c r="J16" s="2">
        <f t="shared" si="5"/>
        <v>408160</v>
      </c>
      <c r="K16" s="2">
        <f t="shared" si="5"/>
        <v>381137</v>
      </c>
      <c r="L16" s="2">
        <f t="shared" si="5"/>
        <v>430864</v>
      </c>
      <c r="M16" s="2">
        <f t="shared" si="5"/>
        <v>397283</v>
      </c>
      <c r="N16" s="2">
        <f t="shared" si="5"/>
        <v>409362</v>
      </c>
      <c r="O16" s="2">
        <f t="shared" si="5"/>
        <v>391393</v>
      </c>
      <c r="P16" s="2">
        <f t="shared" si="5"/>
        <v>412531</v>
      </c>
      <c r="Q16" s="2">
        <f t="shared" si="5"/>
        <v>432460</v>
      </c>
      <c r="R16" s="2">
        <f t="shared" si="5"/>
        <v>439460</v>
      </c>
      <c r="U16" s="2">
        <f t="shared" ref="U16:W16" si="6">U13+U14+U15</f>
        <v>1053448</v>
      </c>
      <c r="V16" s="2">
        <f t="shared" si="6"/>
        <v>1076626</v>
      </c>
      <c r="W16" s="2">
        <f t="shared" si="6"/>
        <v>1913806</v>
      </c>
      <c r="X16" s="2">
        <f t="shared" ref="X16" si="7">X13+X14+X15</f>
        <v>1613531</v>
      </c>
      <c r="Y16" s="2">
        <f t="shared" si="1"/>
        <v>1675844</v>
      </c>
    </row>
    <row r="17" spans="1:25 16384:16384">
      <c r="A17" s="7" t="s">
        <v>55</v>
      </c>
      <c r="B17" s="7"/>
      <c r="C17" s="16">
        <f t="shared" ref="C17:R17" si="8">+C12-C16</f>
        <v>-144738</v>
      </c>
      <c r="D17" s="16">
        <f t="shared" si="8"/>
        <v>-140115</v>
      </c>
      <c r="E17" s="16">
        <f t="shared" si="8"/>
        <v>-144140</v>
      </c>
      <c r="F17" s="16">
        <f t="shared" si="8"/>
        <v>-147454</v>
      </c>
      <c r="G17" s="16">
        <f t="shared" si="8"/>
        <v>-70185</v>
      </c>
      <c r="H17" s="16">
        <f t="shared" si="8"/>
        <v>-99145</v>
      </c>
      <c r="I17" s="16">
        <f t="shared" si="8"/>
        <v>-847777</v>
      </c>
      <c r="J17" s="16">
        <f t="shared" si="8"/>
        <v>-156572</v>
      </c>
      <c r="K17" s="16">
        <f t="shared" si="8"/>
        <v>-114014</v>
      </c>
      <c r="L17" s="16">
        <f t="shared" si="8"/>
        <v>-146148</v>
      </c>
      <c r="M17" s="16">
        <f t="shared" si="8"/>
        <v>-91941</v>
      </c>
      <c r="N17" s="16">
        <f t="shared" si="8"/>
        <v>-64058</v>
      </c>
      <c r="O17" s="16">
        <f t="shared" si="8"/>
        <v>-39439</v>
      </c>
      <c r="P17" s="16">
        <f t="shared" si="8"/>
        <v>-41745</v>
      </c>
      <c r="Q17" s="16">
        <f t="shared" si="8"/>
        <v>-62191</v>
      </c>
      <c r="R17" s="16">
        <f t="shared" si="8"/>
        <v>-49460</v>
      </c>
      <c r="U17" s="16">
        <f t="shared" ref="U17:X17" si="9">+U12-U16</f>
        <v>-623440</v>
      </c>
      <c r="V17" s="16">
        <f t="shared" si="9"/>
        <v>-576444</v>
      </c>
      <c r="W17" s="16">
        <f>W12-W16</f>
        <v>-1173680</v>
      </c>
      <c r="X17" s="16">
        <f t="shared" si="9"/>
        <v>-411046</v>
      </c>
      <c r="Y17" s="7">
        <f t="shared" si="1"/>
        <v>-192835</v>
      </c>
    </row>
    <row r="18" spans="1:25 16384:16384">
      <c r="A18" s="2" t="s">
        <v>28</v>
      </c>
      <c r="B18" s="2"/>
      <c r="C18" s="2">
        <v>5332</v>
      </c>
      <c r="D18" s="2">
        <v>4231</v>
      </c>
      <c r="E18" s="2">
        <v>3390</v>
      </c>
      <c r="F18" s="2">
        <v>2137</v>
      </c>
      <c r="G18" s="2">
        <v>3267</v>
      </c>
      <c r="H18" s="2">
        <v>551</v>
      </c>
      <c r="I18" s="11">
        <v>494</v>
      </c>
      <c r="J18" s="2">
        <v>268</v>
      </c>
      <c r="L18" s="2">
        <v>372</v>
      </c>
      <c r="M18" s="2"/>
      <c r="U18" s="2"/>
      <c r="V18" s="2">
        <v>15090</v>
      </c>
      <c r="W18" s="2">
        <v>4680</v>
      </c>
      <c r="X18" s="2">
        <v>1607</v>
      </c>
    </row>
    <row r="19" spans="1:25 16384:16384">
      <c r="A19" s="2" t="s">
        <v>56</v>
      </c>
      <c r="B19" s="2"/>
      <c r="C19" s="2">
        <v>1867</v>
      </c>
      <c r="D19" s="2">
        <v>1420</v>
      </c>
      <c r="E19" s="2">
        <v>2305</v>
      </c>
      <c r="F19" s="2">
        <v>4711</v>
      </c>
      <c r="G19" s="2">
        <v>6100</v>
      </c>
      <c r="H19" s="2">
        <v>1589</v>
      </c>
      <c r="I19" s="9">
        <v>3293</v>
      </c>
      <c r="J19" s="2">
        <v>2082</v>
      </c>
      <c r="L19" s="2">
        <v>2125</v>
      </c>
      <c r="M19" s="2"/>
      <c r="U19" s="2"/>
      <c r="V19" s="2">
        <v>-2856</v>
      </c>
      <c r="W19" s="2">
        <v>4111</v>
      </c>
      <c r="X19" s="2">
        <v>-75415</v>
      </c>
    </row>
    <row r="20" spans="1:25 16384:16384">
      <c r="A20" s="2" t="s">
        <v>58</v>
      </c>
      <c r="B20" s="2"/>
      <c r="C20" s="2">
        <v>50</v>
      </c>
      <c r="D20" s="2">
        <v>172</v>
      </c>
      <c r="E20" s="2">
        <v>173</v>
      </c>
      <c r="F20" s="2">
        <v>2666</v>
      </c>
      <c r="G20" s="2">
        <v>4594</v>
      </c>
      <c r="H20" s="2">
        <v>5646</v>
      </c>
      <c r="I20" s="9">
        <v>2085</v>
      </c>
      <c r="J20" s="2">
        <v>1814</v>
      </c>
      <c r="L20" s="2">
        <v>590</v>
      </c>
      <c r="M20" s="2"/>
      <c r="U20" s="2"/>
      <c r="V20" s="2">
        <v>-3061</v>
      </c>
      <c r="W20" s="2">
        <v>-14139</v>
      </c>
      <c r="X20" s="2">
        <v>-3640</v>
      </c>
    </row>
    <row r="21" spans="1:25 16384:16384">
      <c r="A21" s="2" t="s">
        <v>57</v>
      </c>
      <c r="B21" s="2"/>
      <c r="C21" s="2"/>
      <c r="D21" s="2"/>
      <c r="E21" s="2">
        <v>784</v>
      </c>
      <c r="F21" s="2">
        <v>2746</v>
      </c>
      <c r="G21" s="2">
        <v>13695</v>
      </c>
      <c r="H21" s="2">
        <v>3683</v>
      </c>
      <c r="I21" s="9">
        <v>9201</v>
      </c>
      <c r="J21" s="2"/>
      <c r="M21" s="2"/>
      <c r="U21" s="2"/>
      <c r="V21" s="2"/>
    </row>
    <row r="22" spans="1:25 16384:16384">
      <c r="A22" s="2" t="s">
        <v>29</v>
      </c>
      <c r="B22" s="2"/>
      <c r="C22" s="2">
        <v>-141323</v>
      </c>
      <c r="D22" s="2">
        <v>-132677</v>
      </c>
      <c r="E22" s="2">
        <v>-137834</v>
      </c>
      <c r="F22" s="2">
        <v>-155437</v>
      </c>
      <c r="G22" s="2">
        <v>-51717</v>
      </c>
      <c r="H22" s="2">
        <v>-109512</v>
      </c>
      <c r="I22" s="2">
        <v>-861862</v>
      </c>
      <c r="J22" s="2">
        <v>-155936</v>
      </c>
      <c r="K22" s="2">
        <v>-120372</v>
      </c>
      <c r="L22" s="2">
        <v>-144241</v>
      </c>
      <c r="M22" s="2">
        <v>-100699</v>
      </c>
      <c r="N22" s="2">
        <v>-123182</v>
      </c>
      <c r="O22" s="2">
        <v>-99356</v>
      </c>
      <c r="P22" s="2">
        <v>-176741</v>
      </c>
      <c r="Q22" s="2">
        <v>-122779</v>
      </c>
      <c r="R22" s="2">
        <v>-110000</v>
      </c>
      <c r="U22" s="2">
        <v>-570925</v>
      </c>
      <c r="V22" s="2">
        <f>V17+V18+V19+V20+V21</f>
        <v>-567271</v>
      </c>
      <c r="W22" s="2">
        <f>W17+W18+W19+W20+W21</f>
        <v>-1179028</v>
      </c>
      <c r="X22" s="2">
        <f>X17+X18+X19+X20+X21</f>
        <v>-488494</v>
      </c>
      <c r="Y22" s="2">
        <f>R22+Q22+P22+O22</f>
        <v>-508876</v>
      </c>
    </row>
    <row r="23" spans="1:25 16384:16384">
      <c r="A23" s="2" t="s">
        <v>30</v>
      </c>
      <c r="B23" s="2"/>
      <c r="C23" s="2">
        <v>5070</v>
      </c>
      <c r="D23" s="2">
        <v>1389</v>
      </c>
      <c r="E23" s="2">
        <v>2026</v>
      </c>
      <c r="F23" s="2">
        <v>3890</v>
      </c>
      <c r="G23" s="2">
        <v>2557</v>
      </c>
      <c r="H23" s="3">
        <v>943</v>
      </c>
      <c r="I23" s="5">
        <v>8543</v>
      </c>
      <c r="J23" s="2">
        <v>7593</v>
      </c>
      <c r="K23" s="2">
        <v>3102</v>
      </c>
      <c r="L23" s="2">
        <v>5661</v>
      </c>
      <c r="M23" s="2">
        <v>1438</v>
      </c>
      <c r="N23" s="2">
        <v>33006</v>
      </c>
      <c r="O23" s="2">
        <v>2023</v>
      </c>
      <c r="P23" s="2">
        <v>2588</v>
      </c>
      <c r="Q23" s="2">
        <v>1096</v>
      </c>
      <c r="R23" s="2">
        <v>1500</v>
      </c>
      <c r="U23" s="2">
        <v>9102</v>
      </c>
      <c r="V23" s="2">
        <v>12375</v>
      </c>
      <c r="W23" s="2">
        <v>-12636</v>
      </c>
      <c r="X23" s="2">
        <v>31885</v>
      </c>
      <c r="Y23" s="2">
        <f>R23+Q23+P23+O23</f>
        <v>7207</v>
      </c>
    </row>
    <row r="24" spans="1:25 16384:16384">
      <c r="A24" s="2" t="s">
        <v>45</v>
      </c>
      <c r="B24" s="2"/>
      <c r="C24" s="2">
        <f>C22-C23</f>
        <v>-146393</v>
      </c>
      <c r="D24" s="2">
        <f>D22-D23</f>
        <v>-134066</v>
      </c>
      <c r="E24" s="2">
        <f t="shared" ref="E24:L24" si="10">E22+E23</f>
        <v>-135808</v>
      </c>
      <c r="F24" s="2">
        <f t="shared" si="10"/>
        <v>-151547</v>
      </c>
      <c r="G24" s="2">
        <f t="shared" si="10"/>
        <v>-49160</v>
      </c>
      <c r="H24" s="2">
        <f t="shared" si="10"/>
        <v>-108569</v>
      </c>
      <c r="I24" s="2">
        <f t="shared" si="10"/>
        <v>-853319</v>
      </c>
      <c r="J24" s="2">
        <f t="shared" si="10"/>
        <v>-148343</v>
      </c>
      <c r="K24" s="2">
        <f t="shared" si="10"/>
        <v>-117270</v>
      </c>
      <c r="L24" s="2">
        <f t="shared" si="10"/>
        <v>-138580</v>
      </c>
      <c r="M24" s="2">
        <f t="shared" ref="M24:R24" si="11">M22-M23</f>
        <v>-102137</v>
      </c>
      <c r="N24" s="2">
        <f t="shared" si="11"/>
        <v>-156188</v>
      </c>
      <c r="O24" s="2">
        <f t="shared" si="11"/>
        <v>-101379</v>
      </c>
      <c r="P24" s="2">
        <f t="shared" si="11"/>
        <v>-179329</v>
      </c>
      <c r="Q24" s="2">
        <f t="shared" si="11"/>
        <v>-123875</v>
      </c>
      <c r="R24" s="2">
        <f t="shared" si="11"/>
        <v>-111500</v>
      </c>
      <c r="U24" s="2">
        <f>U22-U23</f>
        <v>-580027</v>
      </c>
      <c r="V24" s="2">
        <f>V22-V23</f>
        <v>-579646</v>
      </c>
      <c r="W24" s="2">
        <f>W22-W23</f>
        <v>-1166392</v>
      </c>
      <c r="X24" s="2">
        <f>X22-X23</f>
        <v>-520379</v>
      </c>
      <c r="Y24" s="2">
        <f>R24+Q24+P24+O24</f>
        <v>-516083</v>
      </c>
    </row>
    <row r="25" spans="1:25 16384:16384">
      <c r="A25" s="2" t="s">
        <v>31</v>
      </c>
      <c r="B25" s="2"/>
      <c r="C25" s="2"/>
      <c r="D25" s="2"/>
      <c r="E25" s="8"/>
      <c r="F25" s="8"/>
      <c r="H25" s="3">
        <f>+H24/H26</f>
        <v>-0.16946192183483202</v>
      </c>
      <c r="I25" s="3">
        <f>+I24/I26</f>
        <v>-0.49419494580655998</v>
      </c>
      <c r="K25" s="21">
        <f>K24/K26</f>
        <v>-6.4961431400517938E-2</v>
      </c>
      <c r="L25" s="21">
        <f>L24/L26</f>
        <v>-7.3144495478215527E-2</v>
      </c>
      <c r="M25" s="21">
        <f>M24/M26</f>
        <v>-5.1296306898938188E-2</v>
      </c>
      <c r="N25" s="21"/>
      <c r="O25" s="21">
        <f>O24/O26</f>
        <v>-5.2077201179839175E-2</v>
      </c>
      <c r="P25" s="21">
        <f>P24/P26</f>
        <v>-9.1316506926812979E-2</v>
      </c>
      <c r="Q25" s="21">
        <f>Q24/Q26</f>
        <v>-6.2586111163038152E-2</v>
      </c>
      <c r="R25" s="21">
        <f>R24/R26</f>
        <v>-5.6163560376834822E-2</v>
      </c>
      <c r="U25" s="21">
        <f>U24/U26</f>
        <v>-1.070160516605166</v>
      </c>
      <c r="V25" s="21">
        <f>V24/V26</f>
        <v>-1.004585788561525</v>
      </c>
      <c r="X25" s="21">
        <f>X24/X26</f>
        <v>-0.25666371060738635</v>
      </c>
      <c r="Y25" s="21">
        <f>Y24/Y26</f>
        <v>-0.24258016784223921</v>
      </c>
    </row>
    <row r="26" spans="1:25 16384:16384">
      <c r="A26" s="2" t="s">
        <v>32</v>
      </c>
      <c r="B26" s="2"/>
      <c r="C26" s="2"/>
      <c r="E26" s="2"/>
      <c r="F26" s="2"/>
      <c r="H26" s="2">
        <v>640669</v>
      </c>
      <c r="I26" s="5">
        <v>1726685</v>
      </c>
      <c r="K26" s="2">
        <v>1805225</v>
      </c>
      <c r="L26" s="2">
        <v>1894606</v>
      </c>
      <c r="M26" s="2">
        <v>1991118</v>
      </c>
      <c r="O26" s="2">
        <v>1946706</v>
      </c>
      <c r="P26" s="2">
        <v>1963818</v>
      </c>
      <c r="Q26" s="2">
        <v>1979273</v>
      </c>
      <c r="R26" s="2">
        <v>1985273</v>
      </c>
      <c r="U26" s="2">
        <v>542000</v>
      </c>
      <c r="V26" s="2">
        <v>577000</v>
      </c>
      <c r="X26" s="2">
        <v>2027474</v>
      </c>
      <c r="Y26" s="2">
        <v>2127474</v>
      </c>
    </row>
    <row r="27" spans="1:25 16384:16384">
      <c r="A27" s="2"/>
      <c r="B27" s="2"/>
      <c r="C27" s="2"/>
      <c r="D27" s="2"/>
      <c r="E27" s="2"/>
      <c r="F27" s="2"/>
      <c r="I27" s="5"/>
      <c r="M27" s="2"/>
      <c r="U27" s="2"/>
      <c r="V27" s="2"/>
      <c r="X27" s="13"/>
    </row>
    <row r="28" spans="1:25 16384:16384">
      <c r="A28" s="2" t="s">
        <v>23</v>
      </c>
      <c r="B28" s="2"/>
      <c r="C28" s="15">
        <f t="shared" ref="C28:R28" si="12">C12/C10</f>
        <v>0.69379373496610541</v>
      </c>
      <c r="D28" s="15">
        <f t="shared" si="12"/>
        <v>0.67905512704174231</v>
      </c>
      <c r="E28" s="15">
        <f t="shared" si="12"/>
        <v>0.65848295117586242</v>
      </c>
      <c r="F28" s="15">
        <f t="shared" si="12"/>
        <v>0.66905449123204774</v>
      </c>
      <c r="G28" s="15">
        <f t="shared" si="12"/>
        <v>0.71964051332812973</v>
      </c>
      <c r="H28" s="15">
        <f t="shared" si="12"/>
        <v>0.72841211803611905</v>
      </c>
      <c r="I28" s="15">
        <f t="shared" si="12"/>
        <v>0.48390619492269304</v>
      </c>
      <c r="J28" s="15">
        <f t="shared" si="12"/>
        <v>0.78110844450791861</v>
      </c>
      <c r="K28" s="15">
        <f t="shared" si="12"/>
        <v>0.78281472537906538</v>
      </c>
      <c r="L28" s="15">
        <f t="shared" si="12"/>
        <v>0.75794506471587308</v>
      </c>
      <c r="M28" s="15">
        <f t="shared" si="12"/>
        <v>0.77864366842961552</v>
      </c>
      <c r="N28" s="15">
        <f t="shared" si="12"/>
        <v>0.79771384744043783</v>
      </c>
      <c r="O28" s="15">
        <f t="shared" si="12"/>
        <v>0.78850337286073702</v>
      </c>
      <c r="P28" s="15">
        <f t="shared" si="12"/>
        <v>0.78388617576795416</v>
      </c>
      <c r="Q28" s="15">
        <f t="shared" si="12"/>
        <v>0.77481585335230607</v>
      </c>
      <c r="R28" s="15">
        <f t="shared" si="12"/>
        <v>0.78</v>
      </c>
      <c r="U28" s="15">
        <f t="shared" ref="U28:X28" si="13">U12/U10</f>
        <v>0.72220608019025578</v>
      </c>
      <c r="V28" s="15">
        <f t="shared" si="13"/>
        <v>0.67359589525355024</v>
      </c>
      <c r="W28" s="15">
        <f t="shared" si="13"/>
        <v>0.67735360899372454</v>
      </c>
      <c r="X28" s="15">
        <f t="shared" si="13"/>
        <v>0.77987779924495215</v>
      </c>
      <c r="Y28" s="15">
        <f>(R28+Q28+P28+O28)/4</f>
        <v>0.78180135049524935</v>
      </c>
    </row>
    <row r="29" spans="1:25 16384:16384">
      <c r="A29" s="2" t="s">
        <v>36</v>
      </c>
      <c r="B29" s="2"/>
      <c r="C29" s="15">
        <f t="shared" ref="C29:R29" si="14">C17/C10</f>
        <v>-0.98907992565055758</v>
      </c>
      <c r="D29" s="15">
        <f t="shared" si="14"/>
        <v>-0.79466311252268607</v>
      </c>
      <c r="E29" s="15">
        <f t="shared" si="14"/>
        <v>-0.75647760849371004</v>
      </c>
      <c r="F29" s="15">
        <f t="shared" si="14"/>
        <v>-0.64289887424899061</v>
      </c>
      <c r="G29" s="15">
        <f t="shared" si="14"/>
        <v>-0.30604769608463023</v>
      </c>
      <c r="H29" s="15">
        <f t="shared" si="14"/>
        <v>-0.39360591371596221</v>
      </c>
      <c r="I29" s="15">
        <f t="shared" si="14"/>
        <v>-2.9297740577676712</v>
      </c>
      <c r="J29" s="15">
        <f t="shared" si="14"/>
        <v>-0.48611106799010217</v>
      </c>
      <c r="K29" s="15">
        <f t="shared" si="14"/>
        <v>-0.33412262552969518</v>
      </c>
      <c r="L29" s="15">
        <f t="shared" si="14"/>
        <v>-0.3890619259827176</v>
      </c>
      <c r="M29" s="15">
        <f t="shared" si="14"/>
        <v>-0.23445604443243079</v>
      </c>
      <c r="N29" s="15">
        <f t="shared" si="14"/>
        <v>-0.14798540891313036</v>
      </c>
      <c r="O29" s="15">
        <f t="shared" si="14"/>
        <v>-8.8357525478484716E-2</v>
      </c>
      <c r="P29" s="15">
        <f t="shared" si="14"/>
        <v>-8.8253948119490069E-2</v>
      </c>
      <c r="Q29" s="15">
        <f t="shared" si="14"/>
        <v>-0.13013936553109567</v>
      </c>
      <c r="R29" s="15">
        <f t="shared" si="14"/>
        <v>-9.8919999999999994E-2</v>
      </c>
      <c r="U29" s="15">
        <f t="shared" ref="U29:X29" si="15">U17/U10</f>
        <v>-1.0470785628030479</v>
      </c>
      <c r="V29" s="15">
        <f t="shared" si="15"/>
        <v>-0.77629805199614843</v>
      </c>
      <c r="W29" s="15">
        <f t="shared" si="15"/>
        <v>-1.0741365440529784</v>
      </c>
      <c r="X29" s="15">
        <f t="shared" si="15"/>
        <v>-0.26658598641017611</v>
      </c>
      <c r="Y29" s="15">
        <f>(R29+Q29+P29+O29)/4</f>
        <v>-0.10141770978226761</v>
      </c>
      <c r="XFD29" s="15"/>
    </row>
    <row r="30" spans="1:25 16384:16384">
      <c r="A30" s="2" t="s">
        <v>37</v>
      </c>
      <c r="B30" s="2"/>
      <c r="C30" s="17">
        <f t="shared" ref="C30:R30" si="16">C23/C22</f>
        <v>-3.5875264465090609E-2</v>
      </c>
      <c r="D30" s="17">
        <f t="shared" si="16"/>
        <v>-1.0469033818973898E-2</v>
      </c>
      <c r="E30" s="17">
        <f t="shared" si="16"/>
        <v>-1.4698840634386291E-2</v>
      </c>
      <c r="F30" s="17">
        <f t="shared" si="16"/>
        <v>-2.5026216409220457E-2</v>
      </c>
      <c r="G30" s="17">
        <f t="shared" si="16"/>
        <v>-4.9442156350909761E-2</v>
      </c>
      <c r="H30" s="17">
        <f t="shared" si="16"/>
        <v>-8.6109284827233547E-3</v>
      </c>
      <c r="I30" s="17">
        <f t="shared" si="16"/>
        <v>-9.9122597353172547E-3</v>
      </c>
      <c r="J30" s="17">
        <f t="shared" si="16"/>
        <v>-4.8693053560435053E-2</v>
      </c>
      <c r="K30" s="17">
        <f t="shared" si="16"/>
        <v>-2.5770112650782575E-2</v>
      </c>
      <c r="L30" s="17">
        <f t="shared" si="16"/>
        <v>-3.9246816092511835E-2</v>
      </c>
      <c r="M30" s="17">
        <f t="shared" si="16"/>
        <v>-1.4280181531097627E-2</v>
      </c>
      <c r="N30" s="17">
        <f t="shared" si="16"/>
        <v>-0.2679449919631115</v>
      </c>
      <c r="O30" s="17">
        <f t="shared" si="16"/>
        <v>-2.0361125649180724E-2</v>
      </c>
      <c r="P30" s="17">
        <f t="shared" si="16"/>
        <v>-1.4642895536406381E-2</v>
      </c>
      <c r="Q30" s="17">
        <f t="shared" si="16"/>
        <v>-8.9266079704183945E-3</v>
      </c>
      <c r="R30" s="17">
        <f t="shared" si="16"/>
        <v>-1.3636363636363636E-2</v>
      </c>
      <c r="U30" s="17">
        <f t="shared" ref="U30:X30" si="17">U23/U22</f>
        <v>-1.5942549371633752E-2</v>
      </c>
      <c r="V30" s="17">
        <f t="shared" si="17"/>
        <v>-2.1814970269941527E-2</v>
      </c>
      <c r="W30" s="17">
        <f t="shared" si="17"/>
        <v>1.0717302727331327E-2</v>
      </c>
      <c r="X30" s="17">
        <f t="shared" si="17"/>
        <v>-6.527204018882525E-2</v>
      </c>
      <c r="Y30" s="15">
        <f>(R30+Q30+P30+O30)/4</f>
        <v>-1.4391748198092283E-2</v>
      </c>
      <c r="XFD30" s="17"/>
    </row>
    <row r="31" spans="1:25 16384:16384">
      <c r="A31" s="2"/>
      <c r="B31" s="2"/>
      <c r="C31" s="2"/>
      <c r="D31" s="2"/>
      <c r="E31" s="2"/>
      <c r="F31" s="2"/>
      <c r="I31" s="5"/>
      <c r="M31" s="2"/>
      <c r="U31" s="2"/>
      <c r="V31" s="2"/>
    </row>
    <row r="32" spans="1:25 16384:16384">
      <c r="A32" s="7" t="s">
        <v>48</v>
      </c>
      <c r="B32" s="7"/>
      <c r="C32" s="18">
        <v>0.14000000000000001</v>
      </c>
      <c r="D32" s="18">
        <v>0.18</v>
      </c>
      <c r="E32" s="18">
        <v>0.15</v>
      </c>
      <c r="F32" s="18">
        <v>0.33</v>
      </c>
      <c r="G32" s="18">
        <v>0.41</v>
      </c>
      <c r="H32" s="18">
        <v>0.55000000000000004</v>
      </c>
      <c r="I32" s="18">
        <v>0.56000000000000005</v>
      </c>
      <c r="J32" s="18">
        <v>0.62</v>
      </c>
      <c r="K32" s="19">
        <v>0.6</v>
      </c>
      <c r="L32" s="19">
        <v>0.57999999999999996</v>
      </c>
      <c r="M32" s="19">
        <v>0.56999999999999995</v>
      </c>
      <c r="N32" s="19">
        <v>0.57999999999999996</v>
      </c>
      <c r="O32" s="19">
        <v>0.56999999999999995</v>
      </c>
      <c r="P32" s="19">
        <v>0.56000000000000005</v>
      </c>
      <c r="Q32" s="19">
        <v>0.52</v>
      </c>
      <c r="R32" s="19">
        <v>0.55000000000000004</v>
      </c>
      <c r="V32" s="19">
        <v>0.21</v>
      </c>
      <c r="W32" s="19">
        <v>0.54</v>
      </c>
      <c r="X32" s="19">
        <v>0.57999999999999996</v>
      </c>
      <c r="Y32" s="18">
        <f>(R32+Q32+P32+O32)/4</f>
        <v>0.55000000000000004</v>
      </c>
    </row>
    <row r="33" spans="1:25">
      <c r="A33" s="7" t="s">
        <v>33</v>
      </c>
      <c r="B33" s="7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13"/>
      <c r="S33" s="13"/>
      <c r="T33" s="13"/>
      <c r="U33" s="13"/>
      <c r="V33" s="22">
        <f>V10/U10-1</f>
        <v>0.24713432279323966</v>
      </c>
      <c r="W33" s="22">
        <f>W10/V10-1</f>
        <v>0.47150446768252863</v>
      </c>
      <c r="X33" s="22">
        <f>X10/W10-1</f>
        <v>0.41111659206368234</v>
      </c>
      <c r="Y33" s="22">
        <f>Y10/X10-1</f>
        <v>0.23046924908342947</v>
      </c>
    </row>
    <row r="34" spans="1:25">
      <c r="A34" s="2" t="s">
        <v>34</v>
      </c>
      <c r="B34" s="7"/>
      <c r="C34" s="7"/>
      <c r="U34" s="15"/>
      <c r="V34" s="15">
        <f>V3/U3-1</f>
        <v>0.41766369475601572</v>
      </c>
      <c r="W34" s="15">
        <f>W3/V3-1</f>
        <v>0.93928379424722652</v>
      </c>
      <c r="X34" s="15">
        <f>X3/W3-1</f>
        <v>0.53283503240350871</v>
      </c>
      <c r="Y34" s="15"/>
    </row>
    <row r="35" spans="1:25">
      <c r="A35" s="2" t="s">
        <v>50</v>
      </c>
      <c r="B35" s="2"/>
      <c r="C35" s="2"/>
      <c r="E35" s="4"/>
      <c r="F35" s="4"/>
      <c r="V35" s="15">
        <f>V5/U5-1</f>
        <v>0.18304437580517474</v>
      </c>
      <c r="W35" s="15">
        <f>W5/V5-1</f>
        <v>0.28184203621096815</v>
      </c>
      <c r="X35" s="15">
        <f>X5/W5-1</f>
        <v>-0.12333422038443431</v>
      </c>
    </row>
    <row r="36" spans="1:25">
      <c r="A36" s="2" t="s">
        <v>66</v>
      </c>
      <c r="B36" s="2"/>
      <c r="C36" s="2"/>
      <c r="E36" s="4"/>
      <c r="F36" s="4"/>
      <c r="V36" s="15">
        <f>V4/U4-1</f>
        <v>-1.1335686022885261E-2</v>
      </c>
      <c r="W36" s="15">
        <f>W4/V4-1</f>
        <v>0.10185963306569046</v>
      </c>
      <c r="X36" s="15">
        <f>X4/W4-1</f>
        <v>0.30911370037832153</v>
      </c>
    </row>
    <row r="37" spans="1:25">
      <c r="A37" s="2" t="s">
        <v>44</v>
      </c>
      <c r="B37" s="2"/>
      <c r="C37" s="2"/>
      <c r="E37" s="4"/>
      <c r="F37" s="4"/>
      <c r="U37" s="4"/>
      <c r="V37" s="4">
        <f>V28-U28</f>
        <v>-4.8610184936705547E-2</v>
      </c>
      <c r="W37" s="4">
        <f>W28-V28</f>
        <v>3.7577137401743066E-3</v>
      </c>
      <c r="X37" s="4">
        <f>X28-W28</f>
        <v>0.10252419025122761</v>
      </c>
    </row>
    <row r="38" spans="1:25">
      <c r="A38" s="2" t="s">
        <v>35</v>
      </c>
      <c r="B38" s="2"/>
      <c r="C38" s="2"/>
      <c r="E38" s="4"/>
      <c r="F38" s="4"/>
      <c r="V38" s="15">
        <f>V16/U16-1</f>
        <v>2.2002035221482252E-2</v>
      </c>
      <c r="W38" s="15">
        <f>W16/V16-1</f>
        <v>0.77759593396406923</v>
      </c>
      <c r="X38" s="15">
        <f>X16/W16-1</f>
        <v>-0.15689939314643175</v>
      </c>
    </row>
    <row r="40" spans="1:25">
      <c r="A40" s="2" t="s">
        <v>68</v>
      </c>
      <c r="B40" s="2"/>
      <c r="C40" s="2"/>
      <c r="D40" s="4"/>
      <c r="E40" s="4"/>
      <c r="F40" s="4"/>
      <c r="I40" s="4"/>
      <c r="M40" s="4"/>
      <c r="U40" s="4"/>
      <c r="V40" s="15">
        <f>V9/U9-1</f>
        <v>0.16679303393107991</v>
      </c>
      <c r="W40" s="15">
        <f>W9/V9-1</f>
        <v>0.21519819461305589</v>
      </c>
      <c r="X40" s="15">
        <f>X9/W9-1</f>
        <v>0.33588890616094091</v>
      </c>
    </row>
    <row r="41" spans="1:25">
      <c r="A41" s="2" t="s">
        <v>69</v>
      </c>
      <c r="B41" s="2"/>
      <c r="C41" s="2"/>
      <c r="D41" s="4"/>
      <c r="E41" s="4"/>
      <c r="F41" s="4"/>
      <c r="M41" s="4"/>
      <c r="U41" s="4"/>
      <c r="V41" s="15">
        <f>V8/U8-1</f>
        <v>0.35428858116026674</v>
      </c>
      <c r="W41" s="15">
        <f>W8/V8-1</f>
        <v>0.76602290454125788</v>
      </c>
      <c r="X41" s="15">
        <f>X8/W8-1</f>
        <v>0.47059806816803729</v>
      </c>
    </row>
    <row r="42" spans="1:25">
      <c r="A42" s="2" t="s">
        <v>67</v>
      </c>
      <c r="B42" s="2"/>
      <c r="C42" s="2"/>
      <c r="I42" s="4"/>
      <c r="M42" s="4"/>
    </row>
    <row r="43" spans="1:25">
      <c r="A43" s="2" t="s">
        <v>71</v>
      </c>
      <c r="B43" s="2"/>
      <c r="C43" s="2"/>
      <c r="X43" s="2">
        <v>26300</v>
      </c>
    </row>
    <row r="44" spans="1:25">
      <c r="A44" s="2"/>
      <c r="B44" s="2"/>
      <c r="C44" s="2"/>
      <c r="I44" s="4"/>
      <c r="M44" s="4"/>
    </row>
    <row r="45" spans="1:25">
      <c r="A45" s="3" t="s">
        <v>45</v>
      </c>
      <c r="D45" s="4"/>
      <c r="E45" s="4"/>
      <c r="F45" s="4"/>
      <c r="I45" s="10">
        <v>853319</v>
      </c>
      <c r="M45" s="2">
        <v>102137</v>
      </c>
      <c r="U45" s="15"/>
      <c r="V45" s="15"/>
      <c r="W45" s="15"/>
      <c r="X45" s="15"/>
    </row>
    <row r="46" spans="1:25">
      <c r="A46" s="2" t="s">
        <v>9</v>
      </c>
      <c r="B46" s="2"/>
      <c r="C46" s="2"/>
      <c r="I46" s="10">
        <v>1800190</v>
      </c>
      <c r="M46" s="2">
        <v>2335068</v>
      </c>
      <c r="N46" s="23"/>
      <c r="Q46" s="2">
        <v>2411290</v>
      </c>
      <c r="V46" s="2">
        <v>1214153</v>
      </c>
      <c r="W46" s="10">
        <v>2011323</v>
      </c>
      <c r="X46" s="2">
        <v>2335068</v>
      </c>
      <c r="Y46" s="2">
        <v>2511290</v>
      </c>
    </row>
    <row r="47" spans="1:25">
      <c r="A47" s="2" t="s">
        <v>40</v>
      </c>
      <c r="B47" s="2"/>
      <c r="C47" s="2"/>
      <c r="I47" s="2">
        <v>197977</v>
      </c>
      <c r="M47" s="3">
        <v>0</v>
      </c>
    </row>
    <row r="48" spans="1:25">
      <c r="A48" s="2"/>
      <c r="B48" s="2"/>
      <c r="C48" s="2"/>
    </row>
    <row r="49" spans="1:25">
      <c r="A49" s="2" t="s">
        <v>38</v>
      </c>
      <c r="B49" s="2"/>
      <c r="C49" s="2"/>
    </row>
    <row r="50" spans="1:25">
      <c r="A50" s="2" t="s">
        <v>70</v>
      </c>
      <c r="B50" s="2"/>
      <c r="C50" s="2"/>
      <c r="X50" s="2">
        <v>234200</v>
      </c>
    </row>
    <row r="51" spans="1:25">
      <c r="A51" s="2" t="s">
        <v>76</v>
      </c>
      <c r="V51" s="2">
        <v>21964</v>
      </c>
      <c r="W51" s="2">
        <v>14920</v>
      </c>
      <c r="X51" s="2">
        <v>397912</v>
      </c>
    </row>
    <row r="52" spans="1:25">
      <c r="A52" s="2"/>
      <c r="B52" s="2"/>
      <c r="C52" s="2"/>
      <c r="I52" s="2">
        <v>3292</v>
      </c>
      <c r="M52" s="2">
        <v>8528</v>
      </c>
    </row>
    <row r="53" spans="1:25">
      <c r="A53" s="2" t="s">
        <v>39</v>
      </c>
      <c r="B53" s="2"/>
      <c r="C53" s="2"/>
      <c r="I53" s="10">
        <v>2603712</v>
      </c>
      <c r="M53" s="2">
        <v>3224327</v>
      </c>
      <c r="Q53" s="24">
        <v>3318835</v>
      </c>
      <c r="W53" s="2">
        <v>2690504</v>
      </c>
      <c r="X53" s="2">
        <v>3247450</v>
      </c>
      <c r="Y53" s="24">
        <v>3418835</v>
      </c>
    </row>
    <row r="54" spans="1:25">
      <c r="A54" s="2" t="s">
        <v>46</v>
      </c>
      <c r="B54" s="2"/>
      <c r="C54" s="2"/>
      <c r="I54" s="2">
        <v>3777</v>
      </c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7"/>
      <c r="C82" s="7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9" spans="2:3">
      <c r="B89" s="2"/>
      <c r="C89" s="2"/>
    </row>
    <row r="95" spans="2:3">
      <c r="B95" s="2"/>
      <c r="C95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4B93-26DB-BC4D-9F84-77DEA900DB75}">
  <dimension ref="A3:L78"/>
  <sheetViews>
    <sheetView tabSelected="1" zoomScale="64" zoomScaleNormal="135" workbookViewId="0">
      <selection activeCell="H26" sqref="H26"/>
    </sheetView>
  </sheetViews>
  <sheetFormatPr baseColWidth="10" defaultRowHeight="16"/>
  <sheetData>
    <row r="3" spans="1:12" ht="31">
      <c r="A3" s="27" t="s">
        <v>133</v>
      </c>
      <c r="B3" s="27"/>
      <c r="K3" s="28" t="s">
        <v>126</v>
      </c>
      <c r="L3" s="27"/>
    </row>
    <row r="4" spans="1:12">
      <c r="K4" s="26" t="s">
        <v>127</v>
      </c>
    </row>
    <row r="5" spans="1:12">
      <c r="A5" t="s">
        <v>80</v>
      </c>
    </row>
    <row r="6" spans="1:12">
      <c r="A6" t="s">
        <v>79</v>
      </c>
      <c r="K6" s="26" t="s">
        <v>89</v>
      </c>
    </row>
    <row r="8" spans="1:12">
      <c r="A8" t="s">
        <v>81</v>
      </c>
      <c r="K8" s="26" t="s">
        <v>90</v>
      </c>
    </row>
    <row r="9" spans="1:12">
      <c r="A9" t="s">
        <v>82</v>
      </c>
    </row>
    <row r="10" spans="1:12">
      <c r="K10" s="26" t="s">
        <v>91</v>
      </c>
    </row>
    <row r="11" spans="1:12">
      <c r="A11" t="s">
        <v>83</v>
      </c>
    </row>
    <row r="12" spans="1:12">
      <c r="A12" t="s">
        <v>84</v>
      </c>
      <c r="K12" s="26" t="s">
        <v>92</v>
      </c>
    </row>
    <row r="14" spans="1:12">
      <c r="A14" t="s">
        <v>86</v>
      </c>
      <c r="K14" s="26" t="s">
        <v>93</v>
      </c>
    </row>
    <row r="15" spans="1:12">
      <c r="A15" t="s">
        <v>85</v>
      </c>
    </row>
    <row r="16" spans="1:12">
      <c r="K16" s="26" t="s">
        <v>94</v>
      </c>
    </row>
    <row r="17" spans="1:11">
      <c r="A17" t="s">
        <v>87</v>
      </c>
    </row>
    <row r="18" spans="1:11">
      <c r="A18" t="s">
        <v>88</v>
      </c>
      <c r="K18" s="26" t="s">
        <v>95</v>
      </c>
    </row>
    <row r="20" spans="1:11">
      <c r="A20" t="s">
        <v>134</v>
      </c>
      <c r="K20" s="26" t="s">
        <v>96</v>
      </c>
    </row>
    <row r="21" spans="1:11">
      <c r="A21" t="s">
        <v>135</v>
      </c>
    </row>
    <row r="22" spans="1:11">
      <c r="K22" s="26" t="s">
        <v>97</v>
      </c>
    </row>
    <row r="24" spans="1:11">
      <c r="K24" s="26" t="s">
        <v>98</v>
      </c>
    </row>
    <row r="26" spans="1:11">
      <c r="K26" s="26" t="s">
        <v>99</v>
      </c>
    </row>
    <row r="28" spans="1:11">
      <c r="K28" s="26" t="s">
        <v>100</v>
      </c>
    </row>
    <row r="30" spans="1:11">
      <c r="K30" s="26" t="s">
        <v>101</v>
      </c>
    </row>
    <row r="32" spans="1:11">
      <c r="K32" s="26" t="s">
        <v>102</v>
      </c>
    </row>
    <row r="34" spans="11:11">
      <c r="K34" s="26" t="s">
        <v>103</v>
      </c>
    </row>
    <row r="36" spans="11:11">
      <c r="K36" s="26" t="s">
        <v>104</v>
      </c>
    </row>
    <row r="38" spans="11:11">
      <c r="K38" s="26" t="s">
        <v>105</v>
      </c>
    </row>
    <row r="40" spans="11:11">
      <c r="K40" s="26" t="s">
        <v>106</v>
      </c>
    </row>
    <row r="42" spans="11:11">
      <c r="K42" s="26" t="s">
        <v>107</v>
      </c>
    </row>
    <row r="44" spans="11:11">
      <c r="K44" s="26" t="s">
        <v>108</v>
      </c>
    </row>
    <row r="46" spans="11:11">
      <c r="K46" s="26" t="s">
        <v>109</v>
      </c>
    </row>
    <row r="48" spans="11:11">
      <c r="K48" s="26" t="s">
        <v>110</v>
      </c>
    </row>
    <row r="50" spans="11:11">
      <c r="K50" s="26" t="s">
        <v>111</v>
      </c>
    </row>
    <row r="52" spans="11:11">
      <c r="K52" s="26" t="s">
        <v>112</v>
      </c>
    </row>
    <row r="54" spans="11:11">
      <c r="K54" s="26" t="s">
        <v>113</v>
      </c>
    </row>
    <row r="56" spans="11:11">
      <c r="K56" s="26" t="s">
        <v>114</v>
      </c>
    </row>
    <row r="58" spans="11:11">
      <c r="K58" s="26" t="s">
        <v>115</v>
      </c>
    </row>
    <row r="60" spans="11:11">
      <c r="K60" s="26" t="s">
        <v>116</v>
      </c>
    </row>
    <row r="62" spans="11:11">
      <c r="K62" s="26" t="s">
        <v>117</v>
      </c>
    </row>
    <row r="64" spans="11:11">
      <c r="K64" s="26" t="s">
        <v>118</v>
      </c>
    </row>
    <row r="66" spans="11:11">
      <c r="K66" s="26" t="s">
        <v>119</v>
      </c>
    </row>
    <row r="68" spans="11:11">
      <c r="K68" s="26" t="s">
        <v>120</v>
      </c>
    </row>
    <row r="70" spans="11:11">
      <c r="K70" s="26" t="s">
        <v>121</v>
      </c>
    </row>
    <row r="72" spans="11:11">
      <c r="K72" s="26" t="s">
        <v>122</v>
      </c>
    </row>
    <row r="74" spans="11:11">
      <c r="K74" s="26" t="s">
        <v>123</v>
      </c>
    </row>
    <row r="76" spans="11:11">
      <c r="K76" s="26" t="s">
        <v>124</v>
      </c>
    </row>
    <row r="78" spans="11:11">
      <c r="K78" s="26" t="s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2022-12-12T17:44:31Z</dcterms:created>
  <dcterms:modified xsi:type="dcterms:W3CDTF">2022-12-16T16:14:56Z</dcterms:modified>
</cp:coreProperties>
</file>