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ProgramWorkSpace\EmployerPerformanceCalculator\Resources\"/>
    </mc:Choice>
  </mc:AlternateContent>
  <bookViews>
    <workbookView xWindow="0" yWindow="0" windowWidth="20925" windowHeight="1060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X14" i="1" l="1"/>
  <c r="BJ14" i="1"/>
  <c r="BH14" i="1"/>
  <c r="BG14" i="1"/>
  <c r="BF14" i="1"/>
  <c r="BE14" i="1"/>
  <c r="BC14" i="1"/>
  <c r="BB14" i="1"/>
  <c r="BA14" i="1"/>
  <c r="AZ14" i="1"/>
  <c r="R14" i="1"/>
  <c r="EB13" i="1"/>
  <c r="CU13" i="1"/>
  <c r="CO13" i="1"/>
  <c r="DK13" i="1" s="1"/>
  <c r="CM13" i="1"/>
  <c r="CI13" i="1"/>
  <c r="BT13" i="1"/>
  <c r="BQ13" i="1"/>
  <c r="CE13" i="1" s="1"/>
  <c r="AY13" i="1"/>
  <c r="T13" i="1"/>
  <c r="O13" i="1"/>
  <c r="EB12" i="1"/>
  <c r="CU12" i="1"/>
  <c r="CO12" i="1"/>
  <c r="DK12" i="1" s="1"/>
  <c r="CM12" i="1"/>
  <c r="CI12" i="1"/>
  <c r="BT12" i="1"/>
  <c r="BQ12" i="1"/>
  <c r="BI12" i="1"/>
  <c r="CE12" i="1" s="1"/>
  <c r="AY12" i="1"/>
  <c r="T12" i="1"/>
  <c r="O12" i="1"/>
  <c r="EB11" i="1"/>
  <c r="CU11" i="1"/>
  <c r="CO11" i="1"/>
  <c r="DK11" i="1" s="1"/>
  <c r="CM11" i="1"/>
  <c r="CI11" i="1"/>
  <c r="BT11" i="1"/>
  <c r="BQ11" i="1"/>
  <c r="CE11" i="1" s="1"/>
  <c r="CF11" i="1" s="1"/>
  <c r="EC11" i="1" s="1"/>
  <c r="ED11" i="1" s="1"/>
  <c r="AY11" i="1"/>
  <c r="T11" i="1"/>
  <c r="O11" i="1"/>
  <c r="E11" i="1"/>
  <c r="EB10" i="1"/>
  <c r="CU10" i="1"/>
  <c r="CO10" i="1"/>
  <c r="CM10" i="1"/>
  <c r="CI10" i="1"/>
  <c r="BT10" i="1"/>
  <c r="BQ10" i="1"/>
  <c r="BI10" i="1"/>
  <c r="BD10" i="1"/>
  <c r="CE10" i="1" s="1"/>
  <c r="CF10" i="1" s="1"/>
  <c r="AY10" i="1"/>
  <c r="T10" i="1"/>
  <c r="O10" i="1"/>
  <c r="EB9" i="1"/>
  <c r="DF9" i="1"/>
  <c r="CU9" i="1"/>
  <c r="CO9" i="1"/>
  <c r="DK9" i="1" s="1"/>
  <c r="CM9" i="1"/>
  <c r="CI9" i="1"/>
  <c r="BT9" i="1"/>
  <c r="BQ9" i="1"/>
  <c r="BI9" i="1"/>
  <c r="CE9" i="1" s="1"/>
  <c r="AY9" i="1"/>
  <c r="T9" i="1"/>
  <c r="O9" i="1"/>
  <c r="EB8" i="1"/>
  <c r="CU8" i="1"/>
  <c r="CO8" i="1"/>
  <c r="DK8" i="1" s="1"/>
  <c r="CM8" i="1"/>
  <c r="CI8" i="1"/>
  <c r="BT8" i="1"/>
  <c r="BQ8" i="1"/>
  <c r="BI8" i="1"/>
  <c r="AY8" i="1"/>
  <c r="T8" i="1"/>
  <c r="O8" i="1"/>
  <c r="CF9" i="1" l="1"/>
  <c r="EC9" i="1" s="1"/>
  <c r="ED9" i="1" s="1"/>
  <c r="CF13" i="1"/>
  <c r="EC13" i="1" s="1"/>
  <c r="ED13" i="1" s="1"/>
  <c r="DK10" i="1"/>
  <c r="EC10" i="1" s="1"/>
  <c r="ED10" i="1" s="1"/>
  <c r="CF12" i="1"/>
  <c r="EC12" i="1" s="1"/>
  <c r="ED12" i="1" s="1"/>
  <c r="CE8" i="1"/>
  <c r="CF8" i="1" s="1"/>
  <c r="EC8" i="1" s="1"/>
  <c r="ED8" i="1" s="1"/>
</calcChain>
</file>

<file path=xl/comments1.xml><?xml version="1.0" encoding="utf-8"?>
<comments xmlns="http://schemas.openxmlformats.org/spreadsheetml/2006/main">
  <authors>
    <author>Administrator</author>
  </authors>
  <commentList>
    <comment ref="U3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按目标法考核，基本分为满分的60%,实际完成值达到挑战目标得满分；未完成基本目标不得分，在基本目标与挑战目标在基本分上线性得分。每低于基本目标0.5PP(含0.5pp以内)，扣2分。</t>
        </r>
      </text>
    </comment>
    <comment ref="W3" authorId="0" shapeId="0">
      <text>
        <r>
          <rPr>
            <sz val="9"/>
            <rFont val="宋体"/>
            <charset val="134"/>
          </rPr>
          <t>按目标法考核，基本分为满分的60%。完成挑战目标，得满分；完成基本目标，得基本分；完成值在基本目标和挑战目标之间，在基本分基础上线性得分；完成值低于基本目标且环比下降的，每下降0.5PP（含0.5PP以内）扣2分。</t>
        </r>
      </text>
    </comment>
    <comment ref="Y3" authorId="0" shapeId="0">
      <text>
        <r>
          <rPr>
            <sz val="9"/>
            <rFont val="宋体"/>
            <charset val="134"/>
          </rPr>
          <t>计算方法：基本分1.2分，满分2分。完成挑战目标，得满分；完成基本目标，得基本分；完成值在基本目标和挑战目标之间，在基本分基础上线性得分。 完成值低于基本目标且全区排名后三名的进行扣分，倒数第一名扣15分、倒数第二名扣10分，倒数第三名扣5分。</t>
        </r>
      </text>
    </comment>
    <comment ref="AA3" authorId="0" shapeId="0">
      <text>
        <r>
          <rPr>
            <sz val="9"/>
            <rFont val="宋体"/>
            <charset val="134"/>
          </rPr>
          <t>计算方法：基本分1.2分，满分2分。完成挑战目标，得满分；完成基本目标，得基本分；完成值在基本目标和挑战目标之间，在基本分基础上线性得分。 完成值低于基本目标且全区排名后三名的进行扣分，倒数第一名扣15分、倒数第二名扣10分，倒数第三名扣5分。</t>
        </r>
      </text>
    </comment>
    <comment ref="AC3" authorId="0" shapeId="0">
      <text>
        <r>
          <rPr>
            <sz val="9"/>
            <rFont val="宋体"/>
            <charset val="134"/>
          </rPr>
          <t>计算方法：基本分1.2分，满分2分。完成挑战目标，得满分；完成基本目标，得基本分；完成值在基本目标和挑战目标之间，在基本分基础上线性得分。 完成值低于基本目标且全区排名后三名的进行扣分，倒数第一名扣15分、倒数第二名扣10分，倒数第三名扣5分。</t>
        </r>
      </text>
    </comment>
    <comment ref="AE3" authorId="0" shapeId="0">
      <text>
        <r>
          <rPr>
            <sz val="9"/>
            <rFont val="宋体"/>
            <charset val="134"/>
          </rPr>
          <t>计算方法：基本分1.2分，满分2分。完成挑战目标，得满分；完成基本目标，得基本分；完成值在基本目标和挑战目标之间，在基本分基础上线性得分。 完成值低于基本目标且全区排名后三名的进行扣分，倒数第一名扣15分、倒数第二名扣10分，倒数第三名扣5分。</t>
        </r>
      </text>
    </comment>
    <comment ref="AG3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当月完成目标100%得满分，完成目标85%得基本分，基本分为满分的60%，之间线性得分，低于目标的85%不得分。
扣分项：盘点完成率和盘点一致性，按照省公司考核标准，未达标，每低1%扣0.05分，最高扣1分。</t>
        </r>
      </text>
    </comment>
    <comment ref="AI3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当月完成目标100%得满分，完成目标85%得基本分，基本分为满分的60%，之间线性得分，低于目标的85%不得分。
扣分项：盘点完成率和盘点一致性，按照省公司考核标准，未达标，每低1%扣0.05分，最高扣1分。</t>
        </r>
      </text>
    </comment>
    <comment ref="AK3" authorId="0" shapeId="0">
      <text>
        <r>
          <rPr>
            <sz val="9"/>
            <rFont val="宋体"/>
            <charset val="134"/>
          </rPr>
          <t>盘点完成率和盘点一致性，按照省公司考核标准，未达标，每低1%扣0.05分，最高扣1分</t>
        </r>
      </text>
    </comment>
  </commentList>
</comments>
</file>

<file path=xl/sharedStrings.xml><?xml version="1.0" encoding="utf-8"?>
<sst xmlns="http://schemas.openxmlformats.org/spreadsheetml/2006/main" count="287" uniqueCount="108">
  <si>
    <t>项目</t>
  </si>
  <si>
    <t>网络质量</t>
  </si>
  <si>
    <t>扣分项</t>
  </si>
  <si>
    <t>合计</t>
  </si>
  <si>
    <t>无线网支撑</t>
  </si>
  <si>
    <t>传输网维护</t>
  </si>
  <si>
    <t>三费管理</t>
  </si>
  <si>
    <t>小计</t>
  </si>
  <si>
    <t>重复投诉工单占比</t>
  </si>
  <si>
    <t>IVR投诉回访解决率&amp;满意率</t>
  </si>
  <si>
    <t>投诉热点解决率</t>
  </si>
  <si>
    <t>45G零流量小区占比
（5分）</t>
  </si>
  <si>
    <t>长期不可用站点数量
（5分）</t>
  </si>
  <si>
    <t>OLT中断次数</t>
  </si>
  <si>
    <t>传输汇聚层以上线路障碍</t>
  </si>
  <si>
    <t>90天内重复投诉率</t>
  </si>
  <si>
    <t>家客投诉处理解决率</t>
  </si>
  <si>
    <t>装移机及时率</t>
  </si>
  <si>
    <t>装移机竣工率</t>
  </si>
  <si>
    <t>沿街商铺竣工率</t>
  </si>
  <si>
    <t>机顶盒有线接入率</t>
  </si>
  <si>
    <t>家客终端翻新</t>
  </si>
  <si>
    <t>家客终端利旧</t>
  </si>
  <si>
    <t>家客终端盘点率</t>
  </si>
  <si>
    <t>家客终端盘点一致率</t>
  </si>
  <si>
    <t>政企双线网络支撑质量</t>
  </si>
  <si>
    <t>资管数据稽核率</t>
  </si>
  <si>
    <t>停注销归档率</t>
  </si>
  <si>
    <t>注销单设备未回收量</t>
  </si>
  <si>
    <t>注销单数据未删除量</t>
  </si>
  <si>
    <t>电费管理</t>
  </si>
  <si>
    <t>租费管理</t>
  </si>
  <si>
    <t>铁塔服务费</t>
  </si>
  <si>
    <t>合计得分</t>
  </si>
  <si>
    <t>家宽灾后重建</t>
  </si>
  <si>
    <t>无线网络投诉管理-执行力</t>
  </si>
  <si>
    <t>基站隐患整治（3分）</t>
  </si>
  <si>
    <t>感知类告警解决率（3分）</t>
  </si>
  <si>
    <t>传输线路隐患整治（4分）</t>
  </si>
  <si>
    <t>高频严重弱光整治</t>
  </si>
  <si>
    <t>线下转线上比例</t>
  </si>
  <si>
    <t>重大故障考核</t>
  </si>
  <si>
    <t>干线光缆中断考核</t>
  </si>
  <si>
    <t>工程建设质量</t>
  </si>
  <si>
    <t>无线网广义万投比</t>
  </si>
  <si>
    <t>家客广义万投比</t>
  </si>
  <si>
    <t>政企客情危机</t>
  </si>
  <si>
    <t>其它基础管理事项</t>
  </si>
  <si>
    <t>分值</t>
  </si>
  <si>
    <t xml:space="preserve">转改直和单价压降考核
</t>
  </si>
  <si>
    <t>电费管控</t>
  </si>
  <si>
    <t>租费涨幅</t>
  </si>
  <si>
    <t>当月合同到期未续签</t>
  </si>
  <si>
    <t>数量考核</t>
  </si>
  <si>
    <t>质量考核</t>
  </si>
  <si>
    <t>目标值</t>
  </si>
  <si>
    <t>目标</t>
  </si>
  <si>
    <t>基准值</t>
  </si>
  <si>
    <t>挑战值</t>
  </si>
  <si>
    <t>转改直</t>
  </si>
  <si>
    <t>单价压降</t>
  </si>
  <si>
    <t>超标站点核查</t>
  </si>
  <si>
    <t>工单驳回和AI稽核</t>
  </si>
  <si>
    <t>当月到期未完成续签一个扣0.5分</t>
  </si>
  <si>
    <t>灾后重建一期工程-6分</t>
  </si>
  <si>
    <t>灾后重建二期工程-6分</t>
  </si>
  <si>
    <t>得分</t>
  </si>
  <si>
    <t>-</t>
  </si>
  <si>
    <t>基准值70%，挑战值75%</t>
  </si>
  <si>
    <t>见正文</t>
  </si>
  <si>
    <t>扣分</t>
  </si>
  <si>
    <t>满意度短信即评保障（5分）</t>
  </si>
  <si>
    <t>EOMS投诉工单处理及时率和APP联系比率（3分）</t>
  </si>
  <si>
    <t>区域</t>
  </si>
  <si>
    <t>完成值</t>
  </si>
  <si>
    <t>排名</t>
  </si>
  <si>
    <t>改善值</t>
  </si>
  <si>
    <t>解决率完成值</t>
  </si>
  <si>
    <t>满意率完成值</t>
  </si>
  <si>
    <t>完成情况</t>
  </si>
  <si>
    <t>基本目标</t>
  </si>
  <si>
    <t>挑战目标</t>
  </si>
  <si>
    <t>月度目标</t>
  </si>
  <si>
    <t>AI稽核扣分</t>
  </si>
  <si>
    <t>2021年站均租费（元）</t>
  </si>
  <si>
    <t>2022年5月累计站均租费（元）</t>
  </si>
  <si>
    <t>未完成数量</t>
  </si>
  <si>
    <t>5月份目标</t>
  </si>
  <si>
    <t>完成比例</t>
  </si>
  <si>
    <t>EOMS投诉处理及时率</t>
  </si>
  <si>
    <t>APP联系比率</t>
  </si>
  <si>
    <t>完成</t>
  </si>
  <si>
    <t>万投比</t>
  </si>
  <si>
    <t>投诉量10件及以上热点</t>
  </si>
  <si>
    <t>5分折合</t>
  </si>
  <si>
    <t>5~8</t>
  </si>
  <si>
    <t>鼎盛银河湾14件</t>
  </si>
  <si>
    <t>30~48</t>
  </si>
  <si>
    <t>齐</t>
  </si>
  <si>
    <t>楚</t>
  </si>
  <si>
    <t>燕</t>
  </si>
  <si>
    <t>韩</t>
  </si>
  <si>
    <t>赵</t>
  </si>
  <si>
    <t>平均单站租费增幅（齐，楚1.5%，韩赵魏3%，燕4%）</t>
  </si>
  <si>
    <t>齐、燕、魏2次，赵、楚1次，韩0次</t>
  </si>
  <si>
    <t>赵2次，楚、燕、韩、魏3次，齐4次</t>
  </si>
  <si>
    <t>赵1次，楚、燕、韩、魏2次，齐3次</t>
  </si>
  <si>
    <t>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</si>
</sst>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8" formatCode="0.00_);[Red]\(0.00\)"/>
    <numFmt numFmtId="179" formatCode="0.00_ "/>
    <numFmt numFmtId="180" formatCode="0.0%"/>
    <numFmt numFmtId="181" formatCode="0_ "/>
    <numFmt numFmtId="182" formatCode="0.0_ "/>
    <numFmt numFmtId="183" formatCode="_ [$¥-804]* #,##0.00_ ;_ [$¥-804]* \-#,##0.00_ ;_ [$¥-804]* &quot;-&quot;??_ ;_ @_ "/>
  </numFmts>
  <fonts count="9" x14ac:knownFonts="1">
    <font>
      <sz val="11"/>
      <color theme="1"/>
      <name val="宋体"/>
      <charset val="134"/>
      <scheme val="minor"/>
    </font>
    <font>
      <sz val="8"/>
      <name val="微软雅黑"/>
      <charset val="134"/>
    </font>
    <font>
      <b/>
      <sz val="8"/>
      <name val="微软雅黑"/>
      <charset val="134"/>
    </font>
    <font>
      <sz val="8"/>
      <name val="微软雅黑"/>
      <family val="2"/>
      <charset val="134"/>
    </font>
    <font>
      <sz val="11"/>
      <color theme="1"/>
      <name val="宋体"/>
      <charset val="134"/>
      <scheme val="minor"/>
    </font>
    <font>
      <sz val="10"/>
      <name val="Arial"/>
      <family val="2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5" fillId="0" borderId="0"/>
  </cellStyleXfs>
  <cellXfs count="111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10" fontId="1" fillId="0" borderId="1" xfId="1" applyNumberFormat="1" applyFont="1" applyFill="1" applyBorder="1" applyAlignment="1">
      <alignment horizontal="center" vertical="center"/>
    </xf>
    <xf numFmtId="181" fontId="1" fillId="0" borderId="1" xfId="1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10" fontId="1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181" fontId="1" fillId="0" borderId="1" xfId="0" applyNumberFormat="1" applyFont="1" applyFill="1" applyBorder="1" applyAlignment="1">
      <alignment horizontal="center" vertical="center" wrapText="1" readingOrder="1"/>
    </xf>
    <xf numFmtId="179" fontId="1" fillId="0" borderId="1" xfId="0" applyNumberFormat="1" applyFont="1" applyFill="1" applyBorder="1" applyAlignment="1">
      <alignment horizontal="center" vertical="center"/>
    </xf>
    <xf numFmtId="1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9" fontId="1" fillId="2" borderId="1" xfId="0" applyNumberFormat="1" applyFont="1" applyFill="1" applyBorder="1" applyAlignment="1">
      <alignment horizontal="center" vertical="center" wrapText="1"/>
    </xf>
    <xf numFmtId="9" fontId="1" fillId="2" borderId="1" xfId="0" applyNumberFormat="1" applyFont="1" applyFill="1" applyBorder="1" applyAlignment="1">
      <alignment horizontal="center" vertical="center"/>
    </xf>
    <xf numFmtId="0" fontId="1" fillId="0" borderId="1" xfId="3" applyFont="1" applyFill="1" applyBorder="1" applyAlignment="1">
      <alignment horizontal="center" vertical="center"/>
    </xf>
    <xf numFmtId="0" fontId="1" fillId="0" borderId="1" xfId="3" applyFont="1" applyFill="1" applyBorder="1" applyAlignment="1">
      <alignment horizontal="center" vertical="center" wrapText="1"/>
    </xf>
    <xf numFmtId="181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0" fontId="1" fillId="2" borderId="1" xfId="0" applyNumberFormat="1" applyFont="1" applyFill="1" applyBorder="1" applyAlignment="1">
      <alignment horizontal="center" vertical="center"/>
    </xf>
    <xf numFmtId="181" fontId="1" fillId="0" borderId="1" xfId="0" applyNumberFormat="1" applyFont="1" applyFill="1" applyBorder="1" applyAlignment="1" applyProtection="1">
      <alignment horizontal="center" vertical="center" wrapText="1"/>
    </xf>
    <xf numFmtId="10" fontId="1" fillId="0" borderId="1" xfId="2" applyNumberFormat="1" applyFont="1" applyFill="1" applyBorder="1" applyAlignment="1">
      <alignment horizontal="center" vertical="center"/>
    </xf>
    <xf numFmtId="181" fontId="2" fillId="0" borderId="1" xfId="0" applyNumberFormat="1" applyFont="1" applyFill="1" applyBorder="1" applyAlignment="1" applyProtection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180" fontId="1" fillId="2" borderId="7" xfId="0" applyNumberFormat="1" applyFont="1" applyFill="1" applyBorder="1" applyAlignment="1">
      <alignment horizontal="center" vertical="center"/>
    </xf>
    <xf numFmtId="9" fontId="1" fillId="2" borderId="7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79" fontId="1" fillId="0" borderId="7" xfId="0" applyNumberFormat="1" applyFont="1" applyFill="1" applyBorder="1" applyAlignment="1">
      <alignment horizontal="center" vertical="center"/>
    </xf>
    <xf numFmtId="10" fontId="1" fillId="0" borderId="7" xfId="0" applyNumberFormat="1" applyFont="1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9" fontId="1" fillId="0" borderId="1" xfId="0" applyNumberFormat="1" applyFont="1" applyFill="1" applyBorder="1" applyAlignment="1">
      <alignment horizontal="center" vertical="center"/>
    </xf>
    <xf numFmtId="182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top" wrapText="1"/>
    </xf>
    <xf numFmtId="0" fontId="1" fillId="0" borderId="1" xfId="0" applyFont="1" applyFill="1" applyBorder="1" applyAlignment="1">
      <alignment horizontal="center" vertical="center" wrapText="1"/>
    </xf>
    <xf numFmtId="10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183" fontId="1" fillId="2" borderId="1" xfId="0" applyNumberFormat="1" applyFont="1" applyFill="1" applyBorder="1" applyAlignment="1">
      <alignment horizontal="center" vertical="center"/>
    </xf>
    <xf numFmtId="9" fontId="1" fillId="0" borderId="1" xfId="0" applyNumberFormat="1" applyFont="1" applyFill="1" applyBorder="1" applyAlignment="1">
      <alignment horizontal="center" vertical="center" wrapText="1"/>
    </xf>
    <xf numFmtId="179" fontId="1" fillId="0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 vertical="center"/>
    </xf>
    <xf numFmtId="181" fontId="1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/>
    </xf>
    <xf numFmtId="181" fontId="1" fillId="0" borderId="1" xfId="0" applyNumberFormat="1" applyFont="1" applyFill="1" applyBorder="1" applyAlignment="1">
      <alignment horizontal="center"/>
    </xf>
    <xf numFmtId="0" fontId="1" fillId="0" borderId="1" xfId="4" applyNumberFormat="1" applyFont="1" applyFill="1" applyBorder="1" applyAlignment="1">
      <alignment horizontal="center" vertical="center"/>
    </xf>
    <xf numFmtId="10" fontId="1" fillId="0" borderId="1" xfId="0" applyNumberFormat="1" applyFont="1" applyFill="1" applyBorder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179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 applyProtection="1">
      <alignment horizontal="center" vertical="center" wrapText="1"/>
    </xf>
    <xf numFmtId="179" fontId="1" fillId="0" borderId="4" xfId="0" applyNumberFormat="1" applyFont="1" applyFill="1" applyBorder="1" applyAlignment="1" applyProtection="1">
      <alignment horizontal="center" vertical="center" wrapText="1"/>
    </xf>
    <xf numFmtId="10" fontId="1" fillId="0" borderId="1" xfId="0" applyNumberFormat="1" applyFont="1" applyFill="1" applyBorder="1" applyAlignment="1">
      <alignment horizontal="left" vertical="center"/>
    </xf>
    <xf numFmtId="0" fontId="1" fillId="0" borderId="1" xfId="0" applyNumberFormat="1" applyFont="1" applyFill="1" applyBorder="1" applyAlignment="1">
      <alignment horizontal="left" vertical="center"/>
    </xf>
    <xf numFmtId="179" fontId="1" fillId="0" borderId="1" xfId="0" applyNumberFormat="1" applyFont="1" applyFill="1" applyBorder="1" applyAlignment="1" applyProtection="1">
      <alignment horizontal="center" vertical="center" wrapText="1"/>
    </xf>
    <xf numFmtId="10" fontId="1" fillId="0" borderId="0" xfId="1" applyNumberFormat="1" applyFont="1" applyFill="1" applyAlignment="1">
      <alignment vertical="center" wrapText="1"/>
    </xf>
    <xf numFmtId="10" fontId="1" fillId="0" borderId="1" xfId="1" applyNumberFormat="1" applyFont="1" applyFill="1" applyBorder="1" applyAlignment="1">
      <alignment horizontal="center" vertical="center" wrapText="1"/>
    </xf>
    <xf numFmtId="2" fontId="1" fillId="0" borderId="2" xfId="0" applyNumberFormat="1" applyFont="1" applyFill="1" applyBorder="1" applyAlignment="1">
      <alignment horizontal="center" vertical="center"/>
    </xf>
    <xf numFmtId="178" fontId="1" fillId="0" borderId="1" xfId="1" applyNumberFormat="1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83" fontId="1" fillId="2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0" fontId="1" fillId="2" borderId="1" xfId="0" applyNumberFormat="1" applyFont="1" applyFill="1" applyBorder="1" applyAlignment="1">
      <alignment horizontal="center" vertical="center" wrapText="1"/>
    </xf>
    <xf numFmtId="180" fontId="1" fillId="2" borderId="2" xfId="0" applyNumberFormat="1" applyFont="1" applyFill="1" applyBorder="1" applyAlignment="1">
      <alignment horizontal="center" vertical="center" wrapText="1"/>
    </xf>
    <xf numFmtId="180" fontId="1" fillId="2" borderId="3" xfId="0" applyNumberFormat="1" applyFont="1" applyFill="1" applyBorder="1" applyAlignment="1">
      <alignment horizontal="center" vertical="center" wrapText="1"/>
    </xf>
    <xf numFmtId="9" fontId="1" fillId="2" borderId="2" xfId="0" applyNumberFormat="1" applyFont="1" applyFill="1" applyBorder="1" applyAlignment="1">
      <alignment horizontal="center" vertical="center" wrapText="1"/>
    </xf>
    <xf numFmtId="9" fontId="1" fillId="2" borderId="4" xfId="0" applyNumberFormat="1" applyFont="1" applyFill="1" applyBorder="1" applyAlignment="1">
      <alignment horizontal="center" vertical="center" wrapText="1"/>
    </xf>
    <xf numFmtId="9" fontId="1" fillId="2" borderId="1" xfId="0" applyNumberFormat="1" applyFont="1" applyFill="1" applyBorder="1" applyAlignment="1">
      <alignment horizontal="center" vertical="center"/>
    </xf>
    <xf numFmtId="183" fontId="1" fillId="2" borderId="1" xfId="0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</cellXfs>
  <cellStyles count="5">
    <cellStyle name="Normal" xfId="4"/>
    <cellStyle name="百分比" xfId="1" builtinId="5"/>
    <cellStyle name="百分比 2" xfId="2"/>
    <cellStyle name="常规" xfId="0" builtinId="0"/>
    <cellStyle name="常规 2" xfId="3"/>
  </cellStyles>
  <dxfs count="0"/>
  <tableStyles count="0" defaultTableStyle="TableStyleMedium2" defaultPivotStyle="PivotStyleLight16"/>
  <colors>
    <mruColors>
      <color rgb="FFFF0000"/>
      <color rgb="FFFFFF00"/>
      <color rgb="FFFFF2C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D25"/>
  <sheetViews>
    <sheetView tabSelected="1" zoomScale="110" zoomScaleNormal="110" workbookViewId="0">
      <pane xSplit="1" topLeftCell="B1" activePane="topRight" state="frozen"/>
      <selection pane="topRight" activeCell="A13" sqref="A13"/>
    </sheetView>
  </sheetViews>
  <sheetFormatPr defaultColWidth="9" defaultRowHeight="13.5" x14ac:dyDescent="0.15"/>
  <cols>
    <col min="1" max="1" width="6.375" style="1" customWidth="1"/>
    <col min="2" max="4" width="6.625" style="1" customWidth="1"/>
    <col min="5" max="5" width="5" style="1" customWidth="1"/>
    <col min="6" max="7" width="9.625" style="1" customWidth="1"/>
    <col min="8" max="8" width="5.25" style="1" customWidth="1"/>
    <col min="9" max="10" width="7.125" style="1" customWidth="1"/>
    <col min="11" max="14" width="6.875" style="1" customWidth="1"/>
    <col min="15" max="15" width="6.625" style="1" customWidth="1"/>
    <col min="16" max="17" width="9.75" style="1" customWidth="1"/>
    <col min="18" max="19" width="7.375" style="1" customWidth="1"/>
    <col min="20" max="20" width="5.875" style="1" customWidth="1"/>
    <col min="21" max="21" width="6.875" style="4" customWidth="1"/>
    <col min="22" max="22" width="4.75" style="4" customWidth="1"/>
    <col min="23" max="23" width="6" style="4" customWidth="1"/>
    <col min="24" max="24" width="5.875" style="4" customWidth="1"/>
    <col min="25" max="25" width="6" style="4" customWidth="1"/>
    <col min="26" max="26" width="4.75" style="4" customWidth="1"/>
    <col min="27" max="27" width="6" style="4" customWidth="1"/>
    <col min="28" max="28" width="5.75" style="4" customWidth="1"/>
    <col min="29" max="29" width="6" style="4" customWidth="1"/>
    <col min="30" max="30" width="4.75" style="4" customWidth="1"/>
    <col min="31" max="32" width="6" style="4" customWidth="1"/>
    <col min="33" max="33" width="6.125" style="4" customWidth="1"/>
    <col min="34" max="34" width="4.75" style="4" customWidth="1"/>
    <col min="35" max="35" width="6.125" style="4" customWidth="1"/>
    <col min="36" max="36" width="4.75" style="4" customWidth="1"/>
    <col min="37" max="37" width="6.75" style="4" customWidth="1"/>
    <col min="38" max="38" width="4.75" style="4" customWidth="1"/>
    <col min="39" max="39" width="6.75" style="4" customWidth="1"/>
    <col min="40" max="40" width="4.75" style="4" customWidth="1"/>
    <col min="41" max="41" width="6" style="4" customWidth="1"/>
    <col min="42" max="42" width="5.25" style="4" customWidth="1"/>
    <col min="43" max="43" width="6.75" style="4" customWidth="1"/>
    <col min="44" max="44" width="4.75" style="4" customWidth="1"/>
    <col min="45" max="45" width="6" style="4" customWidth="1"/>
    <col min="46" max="46" width="4.75" style="4" customWidth="1"/>
    <col min="47" max="47" width="5.5" style="4" customWidth="1"/>
    <col min="48" max="48" width="4.75" style="4" customWidth="1"/>
    <col min="49" max="49" width="5.5" style="4" customWidth="1"/>
    <col min="50" max="50" width="4.75" style="4" customWidth="1"/>
    <col min="51" max="51" width="5.125" style="4" customWidth="1"/>
    <col min="52" max="54" width="6.875" style="4" customWidth="1"/>
    <col min="55" max="55" width="5.5" style="4" customWidth="1"/>
    <col min="56" max="56" width="4.125" style="4" customWidth="1"/>
    <col min="57" max="59" width="6.875" style="4" customWidth="1"/>
    <col min="60" max="60" width="5.5" style="4" customWidth="1"/>
    <col min="61" max="61" width="4.125" style="4" customWidth="1"/>
    <col min="62" max="63" width="5.5" style="4" customWidth="1"/>
    <col min="64" max="64" width="4.125" style="4" customWidth="1"/>
    <col min="65" max="65" width="5.5" style="4" customWidth="1"/>
    <col min="66" max="66" width="5.875" style="4" customWidth="1"/>
    <col min="67" max="67" width="5.125" style="4" customWidth="1"/>
    <col min="68" max="68" width="8.375" style="4" customWidth="1"/>
    <col min="69" max="69" width="6.875" style="4" customWidth="1"/>
    <col min="70" max="70" width="7.75" style="4" customWidth="1"/>
    <col min="71" max="71" width="10.25" style="4" customWidth="1"/>
    <col min="72" max="72" width="5.125" style="4" customWidth="1"/>
    <col min="73" max="73" width="3.375" style="4" customWidth="1"/>
    <col min="74" max="74" width="7.5" style="4" customWidth="1"/>
    <col min="75" max="75" width="3.375" style="4" customWidth="1"/>
    <col min="76" max="76" width="4.125" style="4" customWidth="1"/>
    <col min="77" max="77" width="6.875" style="4" customWidth="1"/>
    <col min="78" max="79" width="4.125" style="4" customWidth="1"/>
    <col min="80" max="80" width="5.125" style="4" customWidth="1"/>
    <col min="81" max="81" width="6.875" style="4" customWidth="1"/>
    <col min="82" max="82" width="4.125" style="4" customWidth="1"/>
    <col min="83" max="83" width="4.375" style="4" customWidth="1"/>
    <col min="84" max="84" width="5" style="1" customWidth="1"/>
    <col min="85" max="86" width="5.375" style="3" customWidth="1"/>
    <col min="87" max="87" width="7.5" style="3" customWidth="1"/>
    <col min="88" max="88" width="3.625" style="3" customWidth="1"/>
    <col min="89" max="89" width="4.5" style="3" customWidth="1"/>
    <col min="90" max="90" width="3.625" style="3" customWidth="1"/>
    <col min="91" max="91" width="6.75" style="3" customWidth="1"/>
    <col min="92" max="92" width="3.625" style="3" customWidth="1"/>
    <col min="93" max="93" width="5" style="3" customWidth="1"/>
    <col min="94" max="94" width="6.625" style="3" customWidth="1"/>
    <col min="95" max="95" width="4.375" style="3" customWidth="1"/>
    <col min="96" max="97" width="6.625" style="3" customWidth="1"/>
    <col min="98" max="98" width="6.5" style="3" customWidth="1"/>
    <col min="99" max="99" width="4.875" style="3" customWidth="1"/>
    <col min="100" max="102" width="6.875" style="3" customWidth="1"/>
    <col min="103" max="107" width="5.375" style="3" customWidth="1"/>
    <col min="108" max="109" width="6.875" style="3" customWidth="1"/>
    <col min="110" max="110" width="5.375" style="3" customWidth="1"/>
    <col min="111" max="111" width="7.375" style="3" customWidth="1"/>
    <col min="112" max="112" width="4.875" style="3" customWidth="1"/>
    <col min="113" max="113" width="7.375" style="3" customWidth="1"/>
    <col min="114" max="114" width="4.875" style="3" customWidth="1"/>
    <col min="115" max="115" width="4.75" style="3" customWidth="1"/>
    <col min="116" max="116" width="4.125" style="1" customWidth="1"/>
    <col min="117" max="117" width="4.75" style="1" customWidth="1"/>
    <col min="118" max="119" width="4.125" style="1" customWidth="1"/>
    <col min="120" max="122" width="4.75" style="1" customWidth="1"/>
    <col min="123" max="123" width="3.375" style="1" customWidth="1"/>
    <col min="124" max="124" width="14.5" style="1" customWidth="1"/>
    <col min="125" max="125" width="4.125" style="1" customWidth="1"/>
    <col min="126" max="126" width="3.375" style="1" customWidth="1"/>
    <col min="127" max="127" width="6.5" style="1" customWidth="1"/>
    <col min="128" max="131" width="4.125" style="1" customWidth="1"/>
    <col min="132" max="132" width="5.375" style="1" customWidth="1"/>
    <col min="133" max="133" width="7.5" style="1" customWidth="1"/>
    <col min="134" max="134" width="6" style="1" customWidth="1"/>
    <col min="135" max="16384" width="9" style="5"/>
  </cols>
  <sheetData>
    <row r="1" spans="1:134" s="1" customFormat="1" x14ac:dyDescent="0.15">
      <c r="A1" s="66" t="s">
        <v>0</v>
      </c>
      <c r="B1" s="66" t="s">
        <v>1</v>
      </c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68"/>
      <c r="BM1" s="68"/>
      <c r="BN1" s="68"/>
      <c r="BO1" s="68"/>
      <c r="BP1" s="68"/>
      <c r="BQ1" s="68"/>
      <c r="BR1" s="68"/>
      <c r="BS1" s="68"/>
      <c r="BT1" s="68"/>
      <c r="BU1" s="68"/>
      <c r="BV1" s="68"/>
      <c r="BW1" s="68"/>
      <c r="BX1" s="68"/>
      <c r="BY1" s="68"/>
      <c r="BZ1" s="68"/>
      <c r="CA1" s="68"/>
      <c r="CB1" s="68"/>
      <c r="CC1" s="68"/>
      <c r="CD1" s="68"/>
      <c r="CE1" s="68"/>
      <c r="CF1" s="66"/>
      <c r="CG1" s="107"/>
      <c r="CH1" s="107"/>
      <c r="CI1" s="107"/>
      <c r="CJ1" s="107"/>
      <c r="CK1" s="107"/>
      <c r="CL1" s="107"/>
      <c r="CM1" s="107"/>
      <c r="CN1" s="107"/>
      <c r="CO1" s="107"/>
      <c r="CP1" s="107"/>
      <c r="CQ1" s="107"/>
      <c r="CR1" s="107"/>
      <c r="CS1" s="107"/>
      <c r="CT1" s="107"/>
      <c r="CU1" s="107"/>
      <c r="CV1" s="107"/>
      <c r="CW1" s="107"/>
      <c r="CX1" s="107"/>
      <c r="CY1" s="107"/>
      <c r="CZ1" s="107"/>
      <c r="DA1" s="107"/>
      <c r="DB1" s="107"/>
      <c r="DC1" s="107"/>
      <c r="DD1" s="107"/>
      <c r="DE1" s="107"/>
      <c r="DF1" s="107"/>
      <c r="DG1" s="107"/>
      <c r="DH1" s="107"/>
      <c r="DI1" s="107"/>
      <c r="DJ1" s="107"/>
      <c r="DK1" s="89"/>
      <c r="DL1" s="66" t="s">
        <v>2</v>
      </c>
      <c r="DM1" s="66"/>
      <c r="DN1" s="66"/>
      <c r="DO1" s="66"/>
      <c r="DP1" s="66"/>
      <c r="DQ1" s="66"/>
      <c r="DR1" s="66"/>
      <c r="DS1" s="66"/>
      <c r="DT1" s="66"/>
      <c r="DU1" s="66"/>
      <c r="DV1" s="66"/>
      <c r="DW1" s="66"/>
      <c r="DX1" s="66"/>
      <c r="DY1" s="66"/>
      <c r="DZ1" s="66"/>
      <c r="EA1" s="66"/>
      <c r="EB1" s="66"/>
      <c r="EC1" s="66" t="s">
        <v>3</v>
      </c>
    </row>
    <row r="2" spans="1:134" s="1" customFormat="1" x14ac:dyDescent="0.15">
      <c r="A2" s="66"/>
      <c r="B2" s="66" t="s">
        <v>4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 t="s">
        <v>5</v>
      </c>
      <c r="Q2" s="66"/>
      <c r="R2" s="66"/>
      <c r="S2" s="66"/>
      <c r="T2" s="66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6" t="s">
        <v>6</v>
      </c>
      <c r="BA2" s="66"/>
      <c r="BB2" s="66"/>
      <c r="BC2" s="66"/>
      <c r="BD2" s="66"/>
      <c r="BE2" s="66"/>
      <c r="BF2" s="66"/>
      <c r="BG2" s="66"/>
      <c r="BH2" s="66"/>
      <c r="BI2" s="66"/>
      <c r="BJ2" s="66"/>
      <c r="BK2" s="66"/>
      <c r="BL2" s="66"/>
      <c r="BM2" s="66"/>
      <c r="BN2" s="66"/>
      <c r="BO2" s="66"/>
      <c r="BP2" s="66"/>
      <c r="BQ2" s="66"/>
      <c r="BR2" s="66"/>
      <c r="BS2" s="66"/>
      <c r="BT2" s="66"/>
      <c r="BU2" s="66"/>
      <c r="BV2" s="66"/>
      <c r="BW2" s="66"/>
      <c r="BX2" s="66"/>
      <c r="BY2" s="66"/>
      <c r="BZ2" s="66"/>
      <c r="CA2" s="66"/>
      <c r="CB2" s="66"/>
      <c r="CC2" s="66"/>
      <c r="CD2" s="66"/>
      <c r="CE2" s="66"/>
      <c r="CF2" s="66" t="s">
        <v>7</v>
      </c>
      <c r="CG2" s="108"/>
      <c r="CH2" s="108"/>
      <c r="CI2" s="108"/>
      <c r="CJ2" s="108"/>
      <c r="CK2" s="108"/>
      <c r="CL2" s="108"/>
      <c r="CM2" s="108"/>
      <c r="CN2" s="108"/>
      <c r="CO2" s="108"/>
      <c r="CP2" s="108"/>
      <c r="CQ2" s="108"/>
      <c r="CR2" s="108"/>
      <c r="CS2" s="108"/>
      <c r="CT2" s="108"/>
      <c r="CU2" s="108"/>
      <c r="CV2" s="108"/>
      <c r="CW2" s="108"/>
      <c r="CX2" s="108"/>
      <c r="CY2" s="108"/>
      <c r="CZ2" s="108"/>
      <c r="DA2" s="108"/>
      <c r="DB2" s="108"/>
      <c r="DC2" s="108"/>
      <c r="DD2" s="108"/>
      <c r="DE2" s="108"/>
      <c r="DF2" s="108"/>
      <c r="DG2" s="108"/>
      <c r="DH2" s="108"/>
      <c r="DI2" s="108"/>
      <c r="DJ2" s="108"/>
      <c r="DK2" s="91"/>
      <c r="DL2" s="66"/>
      <c r="DM2" s="66"/>
      <c r="DN2" s="66"/>
      <c r="DO2" s="66"/>
      <c r="DP2" s="66"/>
      <c r="DQ2" s="66"/>
      <c r="DR2" s="66"/>
      <c r="DS2" s="66"/>
      <c r="DT2" s="66"/>
      <c r="DU2" s="66"/>
      <c r="DV2" s="66"/>
      <c r="DW2" s="66"/>
      <c r="DX2" s="66"/>
      <c r="DY2" s="66"/>
      <c r="DZ2" s="66"/>
      <c r="EA2" s="66"/>
      <c r="EB2" s="66"/>
      <c r="EC2" s="66"/>
    </row>
    <row r="3" spans="1:134" s="1" customFormat="1" x14ac:dyDescent="0.3">
      <c r="A3" s="66"/>
      <c r="B3" s="70" t="s">
        <v>8</v>
      </c>
      <c r="C3" s="67"/>
      <c r="D3" s="67"/>
      <c r="E3" s="67"/>
      <c r="F3" s="70" t="s">
        <v>9</v>
      </c>
      <c r="G3" s="67"/>
      <c r="H3" s="71"/>
      <c r="I3" s="66" t="s">
        <v>10</v>
      </c>
      <c r="J3" s="66"/>
      <c r="K3" s="69" t="s">
        <v>11</v>
      </c>
      <c r="L3" s="66"/>
      <c r="M3" s="69" t="s">
        <v>12</v>
      </c>
      <c r="N3" s="69"/>
      <c r="O3" s="66" t="s">
        <v>3</v>
      </c>
      <c r="P3" s="72" t="s">
        <v>13</v>
      </c>
      <c r="Q3" s="73"/>
      <c r="R3" s="72" t="s">
        <v>14</v>
      </c>
      <c r="S3" s="74"/>
      <c r="T3" s="66" t="s">
        <v>3</v>
      </c>
      <c r="U3" s="69" t="s">
        <v>15</v>
      </c>
      <c r="V3" s="69"/>
      <c r="W3" s="66" t="s">
        <v>16</v>
      </c>
      <c r="X3" s="66"/>
      <c r="Y3" s="70" t="s">
        <v>17</v>
      </c>
      <c r="Z3" s="71"/>
      <c r="AA3" s="70" t="s">
        <v>18</v>
      </c>
      <c r="AB3" s="71"/>
      <c r="AC3" s="70" t="s">
        <v>19</v>
      </c>
      <c r="AD3" s="71"/>
      <c r="AE3" s="70" t="s">
        <v>20</v>
      </c>
      <c r="AF3" s="71"/>
      <c r="AG3" s="66" t="s">
        <v>21</v>
      </c>
      <c r="AH3" s="66"/>
      <c r="AI3" s="66" t="s">
        <v>22</v>
      </c>
      <c r="AJ3" s="66"/>
      <c r="AK3" s="72" t="s">
        <v>23</v>
      </c>
      <c r="AL3" s="73"/>
      <c r="AM3" s="66" t="s">
        <v>24</v>
      </c>
      <c r="AN3" s="66"/>
      <c r="AO3" s="72" t="s">
        <v>25</v>
      </c>
      <c r="AP3" s="75"/>
      <c r="AQ3" s="76" t="s">
        <v>26</v>
      </c>
      <c r="AR3" s="75"/>
      <c r="AS3" s="76" t="s">
        <v>27</v>
      </c>
      <c r="AT3" s="75"/>
      <c r="AU3" s="76" t="s">
        <v>28</v>
      </c>
      <c r="AV3" s="75"/>
      <c r="AW3" s="76" t="s">
        <v>29</v>
      </c>
      <c r="AX3" s="75"/>
      <c r="AY3" s="66" t="s">
        <v>7</v>
      </c>
      <c r="AZ3" s="69" t="s">
        <v>30</v>
      </c>
      <c r="BA3" s="69"/>
      <c r="BB3" s="69"/>
      <c r="BC3" s="69"/>
      <c r="BD3" s="69"/>
      <c r="BE3" s="69"/>
      <c r="BF3" s="69"/>
      <c r="BG3" s="69"/>
      <c r="BH3" s="69"/>
      <c r="BI3" s="69"/>
      <c r="BJ3" s="69"/>
      <c r="BK3" s="69"/>
      <c r="BL3" s="69"/>
      <c r="BM3" s="69"/>
      <c r="BN3" s="69"/>
      <c r="BO3" s="69"/>
      <c r="BP3" s="69"/>
      <c r="BQ3" s="69"/>
      <c r="BR3" s="69" t="s">
        <v>31</v>
      </c>
      <c r="BS3" s="69"/>
      <c r="BT3" s="69"/>
      <c r="BU3" s="69"/>
      <c r="BV3" s="69"/>
      <c r="BW3" s="69"/>
      <c r="BX3" s="66" t="s">
        <v>32</v>
      </c>
      <c r="BY3" s="66"/>
      <c r="BZ3" s="66"/>
      <c r="CA3" s="66"/>
      <c r="CB3" s="66"/>
      <c r="CC3" s="66"/>
      <c r="CD3" s="66"/>
      <c r="CE3" s="89" t="s">
        <v>33</v>
      </c>
      <c r="CF3" s="66"/>
      <c r="CG3" s="67" t="s">
        <v>34</v>
      </c>
      <c r="CH3" s="67"/>
      <c r="CI3" s="67"/>
      <c r="CJ3" s="67"/>
      <c r="CK3" s="67"/>
      <c r="CL3" s="67"/>
      <c r="CM3" s="67"/>
      <c r="CN3" s="67"/>
      <c r="CO3" s="67"/>
      <c r="CP3" s="70" t="s">
        <v>35</v>
      </c>
      <c r="CQ3" s="67"/>
      <c r="CR3" s="67"/>
      <c r="CS3" s="67"/>
      <c r="CT3" s="67"/>
      <c r="CU3" s="71"/>
      <c r="CV3" s="77" t="s">
        <v>36</v>
      </c>
      <c r="CW3" s="77"/>
      <c r="CX3" s="77"/>
      <c r="CY3" s="77"/>
      <c r="CZ3" s="77" t="s">
        <v>37</v>
      </c>
      <c r="DA3" s="77"/>
      <c r="DB3" s="77"/>
      <c r="DC3" s="77"/>
      <c r="DD3" s="77" t="s">
        <v>38</v>
      </c>
      <c r="DE3" s="77"/>
      <c r="DF3" s="77"/>
      <c r="DG3" s="78" t="s">
        <v>39</v>
      </c>
      <c r="DH3" s="78"/>
      <c r="DI3" s="78" t="s">
        <v>40</v>
      </c>
      <c r="DJ3" s="78"/>
      <c r="DK3" s="95" t="s">
        <v>7</v>
      </c>
      <c r="DL3" s="98" t="s">
        <v>41</v>
      </c>
      <c r="DM3" s="99"/>
      <c r="DN3" s="98" t="s">
        <v>42</v>
      </c>
      <c r="DO3" s="99"/>
      <c r="DP3" s="98" t="s">
        <v>43</v>
      </c>
      <c r="DQ3" s="99"/>
      <c r="DR3" s="98" t="s">
        <v>44</v>
      </c>
      <c r="DS3" s="104"/>
      <c r="DT3" s="104"/>
      <c r="DU3" s="99"/>
      <c r="DV3" s="98" t="s">
        <v>45</v>
      </c>
      <c r="DW3" s="99"/>
      <c r="DX3" s="98" t="s">
        <v>46</v>
      </c>
      <c r="DY3" s="99"/>
      <c r="DZ3" s="98" t="s">
        <v>47</v>
      </c>
      <c r="EA3" s="99"/>
      <c r="EB3" s="70" t="s">
        <v>7</v>
      </c>
      <c r="EC3" s="66"/>
    </row>
    <row r="4" spans="1:134" s="1" customFormat="1" ht="24.95" customHeight="1" x14ac:dyDescent="0.15">
      <c r="A4" s="6" t="s">
        <v>48</v>
      </c>
      <c r="B4" s="70">
        <v>3</v>
      </c>
      <c r="C4" s="67"/>
      <c r="D4" s="67"/>
      <c r="E4" s="67"/>
      <c r="F4" s="70">
        <v>4</v>
      </c>
      <c r="G4" s="67"/>
      <c r="H4" s="67"/>
      <c r="I4" s="70">
        <v>3</v>
      </c>
      <c r="J4" s="71"/>
      <c r="K4" s="66">
        <v>5</v>
      </c>
      <c r="L4" s="66"/>
      <c r="M4" s="66">
        <v>5</v>
      </c>
      <c r="N4" s="66"/>
      <c r="O4" s="66"/>
      <c r="P4" s="69">
        <v>5</v>
      </c>
      <c r="Q4" s="79"/>
      <c r="R4" s="69">
        <v>1.6</v>
      </c>
      <c r="S4" s="69"/>
      <c r="T4" s="66"/>
      <c r="U4" s="69">
        <v>2</v>
      </c>
      <c r="V4" s="69"/>
      <c r="W4" s="66">
        <v>2</v>
      </c>
      <c r="X4" s="66"/>
      <c r="Y4" s="70">
        <v>1</v>
      </c>
      <c r="Z4" s="71"/>
      <c r="AA4" s="70">
        <v>2</v>
      </c>
      <c r="AB4" s="71"/>
      <c r="AC4" s="70">
        <v>1</v>
      </c>
      <c r="AD4" s="71"/>
      <c r="AE4" s="70">
        <v>3</v>
      </c>
      <c r="AF4" s="71"/>
      <c r="AG4" s="66">
        <v>1.5</v>
      </c>
      <c r="AH4" s="66"/>
      <c r="AI4" s="66">
        <v>1.5</v>
      </c>
      <c r="AJ4" s="66"/>
      <c r="AK4" s="66" t="s">
        <v>2</v>
      </c>
      <c r="AL4" s="66"/>
      <c r="AM4" s="66" t="s">
        <v>2</v>
      </c>
      <c r="AN4" s="66"/>
      <c r="AO4" s="70">
        <v>2</v>
      </c>
      <c r="AP4" s="80"/>
      <c r="AQ4" s="81">
        <v>2</v>
      </c>
      <c r="AR4" s="80"/>
      <c r="AS4" s="81">
        <v>0.5</v>
      </c>
      <c r="AT4" s="80"/>
      <c r="AU4" s="81">
        <v>1</v>
      </c>
      <c r="AV4" s="80"/>
      <c r="AW4" s="81">
        <v>0.5</v>
      </c>
      <c r="AX4" s="80"/>
      <c r="AY4" s="66"/>
      <c r="AZ4" s="69" t="s">
        <v>49</v>
      </c>
      <c r="BA4" s="69"/>
      <c r="BB4" s="69"/>
      <c r="BC4" s="69"/>
      <c r="BD4" s="69"/>
      <c r="BE4" s="69"/>
      <c r="BF4" s="69"/>
      <c r="BG4" s="69"/>
      <c r="BH4" s="69"/>
      <c r="BI4" s="69"/>
      <c r="BJ4" s="69" t="s">
        <v>50</v>
      </c>
      <c r="BK4" s="69"/>
      <c r="BL4" s="69"/>
      <c r="BM4" s="69"/>
      <c r="BN4" s="69"/>
      <c r="BO4" s="69"/>
      <c r="BP4" s="69"/>
      <c r="BQ4" s="69"/>
      <c r="BR4" s="72" t="s">
        <v>51</v>
      </c>
      <c r="BS4" s="74"/>
      <c r="BT4" s="74"/>
      <c r="BU4" s="73"/>
      <c r="BV4" s="72" t="s">
        <v>52</v>
      </c>
      <c r="BW4" s="74"/>
      <c r="BX4" s="109" t="s">
        <v>53</v>
      </c>
      <c r="BY4" s="107"/>
      <c r="BZ4" s="107"/>
      <c r="CA4" s="89"/>
      <c r="CB4" s="98" t="s">
        <v>54</v>
      </c>
      <c r="CC4" s="104"/>
      <c r="CD4" s="99"/>
      <c r="CE4" s="90"/>
      <c r="CF4" s="66"/>
      <c r="CG4" s="74">
        <v>12</v>
      </c>
      <c r="CH4" s="74"/>
      <c r="CI4" s="74"/>
      <c r="CJ4" s="74"/>
      <c r="CK4" s="8"/>
      <c r="CL4" s="8"/>
      <c r="CM4" s="8"/>
      <c r="CN4" s="8"/>
      <c r="CO4" s="8"/>
      <c r="CP4" s="70">
        <v>8</v>
      </c>
      <c r="CQ4" s="67"/>
      <c r="CR4" s="67"/>
      <c r="CS4" s="67"/>
      <c r="CT4" s="67"/>
      <c r="CU4" s="71"/>
      <c r="CV4" s="72">
        <v>3</v>
      </c>
      <c r="CW4" s="74"/>
      <c r="CX4" s="74"/>
      <c r="CY4" s="73"/>
      <c r="CZ4" s="74">
        <v>3</v>
      </c>
      <c r="DA4" s="74"/>
      <c r="DB4" s="74"/>
      <c r="DC4" s="74"/>
      <c r="DD4" s="72">
        <v>4</v>
      </c>
      <c r="DE4" s="74"/>
      <c r="DF4" s="73"/>
      <c r="DG4" s="78">
        <v>5</v>
      </c>
      <c r="DH4" s="78"/>
      <c r="DI4" s="78">
        <v>5</v>
      </c>
      <c r="DJ4" s="78"/>
      <c r="DK4" s="96"/>
      <c r="DL4" s="100"/>
      <c r="DM4" s="101"/>
      <c r="DN4" s="100"/>
      <c r="DO4" s="101"/>
      <c r="DP4" s="100"/>
      <c r="DQ4" s="101"/>
      <c r="DR4" s="100"/>
      <c r="DS4" s="105"/>
      <c r="DT4" s="105"/>
      <c r="DU4" s="101"/>
      <c r="DV4" s="100"/>
      <c r="DW4" s="101"/>
      <c r="DX4" s="100"/>
      <c r="DY4" s="101"/>
      <c r="DZ4" s="100"/>
      <c r="EA4" s="101"/>
      <c r="EB4" s="70"/>
      <c r="EC4" s="66"/>
    </row>
    <row r="5" spans="1:134" s="2" customFormat="1" ht="24.95" customHeight="1" x14ac:dyDescent="0.15">
      <c r="A5" s="66" t="s">
        <v>55</v>
      </c>
      <c r="B5" s="72" t="s">
        <v>56</v>
      </c>
      <c r="C5" s="74"/>
      <c r="D5" s="74"/>
      <c r="E5" s="74"/>
      <c r="F5" s="72" t="s">
        <v>56</v>
      </c>
      <c r="G5" s="74"/>
      <c r="H5" s="74"/>
      <c r="I5" s="72" t="s">
        <v>56</v>
      </c>
      <c r="J5" s="73"/>
      <c r="K5" s="14" t="s">
        <v>57</v>
      </c>
      <c r="L5" s="14" t="s">
        <v>58</v>
      </c>
      <c r="M5" s="14" t="s">
        <v>57</v>
      </c>
      <c r="N5" s="14" t="s">
        <v>58</v>
      </c>
      <c r="O5" s="66"/>
      <c r="P5" s="14" t="s">
        <v>55</v>
      </c>
      <c r="Q5" s="14" t="s">
        <v>58</v>
      </c>
      <c r="R5" s="14" t="s">
        <v>55</v>
      </c>
      <c r="S5" s="14" t="s">
        <v>58</v>
      </c>
      <c r="T5" s="66"/>
      <c r="U5" s="14" t="s">
        <v>57</v>
      </c>
      <c r="V5" s="14" t="s">
        <v>58</v>
      </c>
      <c r="W5" s="14" t="s">
        <v>57</v>
      </c>
      <c r="X5" s="14" t="s">
        <v>58</v>
      </c>
      <c r="Y5" s="14" t="s">
        <v>57</v>
      </c>
      <c r="Z5" s="14" t="s">
        <v>58</v>
      </c>
      <c r="AA5" s="14" t="s">
        <v>57</v>
      </c>
      <c r="AB5" s="14" t="s">
        <v>58</v>
      </c>
      <c r="AC5" s="14" t="s">
        <v>57</v>
      </c>
      <c r="AD5" s="14" t="s">
        <v>58</v>
      </c>
      <c r="AE5" s="14" t="s">
        <v>57</v>
      </c>
      <c r="AF5" s="14" t="s">
        <v>58</v>
      </c>
      <c r="AG5" s="14" t="s">
        <v>57</v>
      </c>
      <c r="AH5" s="14" t="s">
        <v>58</v>
      </c>
      <c r="AI5" s="14" t="s">
        <v>57</v>
      </c>
      <c r="AJ5" s="14" t="s">
        <v>58</v>
      </c>
      <c r="AK5" s="14" t="s">
        <v>57</v>
      </c>
      <c r="AL5" s="14" t="s">
        <v>58</v>
      </c>
      <c r="AM5" s="14" t="s">
        <v>57</v>
      </c>
      <c r="AN5" s="14" t="s">
        <v>58</v>
      </c>
      <c r="AO5" s="31" t="s">
        <v>55</v>
      </c>
      <c r="AP5" s="31" t="s">
        <v>58</v>
      </c>
      <c r="AQ5" s="31" t="s">
        <v>55</v>
      </c>
      <c r="AR5" s="31" t="s">
        <v>58</v>
      </c>
      <c r="AS5" s="31" t="s">
        <v>55</v>
      </c>
      <c r="AT5" s="31" t="s">
        <v>58</v>
      </c>
      <c r="AU5" s="31" t="s">
        <v>55</v>
      </c>
      <c r="AV5" s="31" t="s">
        <v>58</v>
      </c>
      <c r="AW5" s="31" t="s">
        <v>55</v>
      </c>
      <c r="AX5" s="31" t="s">
        <v>58</v>
      </c>
      <c r="AY5" s="66"/>
      <c r="AZ5" s="69" t="s">
        <v>59</v>
      </c>
      <c r="BA5" s="69"/>
      <c r="BB5" s="69"/>
      <c r="BC5" s="69"/>
      <c r="BD5" s="69"/>
      <c r="BE5" s="82" t="s">
        <v>60</v>
      </c>
      <c r="BF5" s="82"/>
      <c r="BG5" s="82"/>
      <c r="BH5" s="82"/>
      <c r="BI5" s="82"/>
      <c r="BJ5" s="82" t="s">
        <v>61</v>
      </c>
      <c r="BK5" s="82"/>
      <c r="BL5" s="82"/>
      <c r="BM5" s="82" t="s">
        <v>62</v>
      </c>
      <c r="BN5" s="82"/>
      <c r="BO5" s="82"/>
      <c r="BP5" s="82"/>
      <c r="BQ5" s="82"/>
      <c r="BR5" s="69" t="s">
        <v>103</v>
      </c>
      <c r="BS5" s="69"/>
      <c r="BT5" s="69"/>
      <c r="BU5" s="69"/>
      <c r="BV5" s="69" t="s">
        <v>63</v>
      </c>
      <c r="BW5" s="72"/>
      <c r="BX5" s="110"/>
      <c r="BY5" s="108"/>
      <c r="BZ5" s="108"/>
      <c r="CA5" s="91"/>
      <c r="CB5" s="102"/>
      <c r="CC5" s="106"/>
      <c r="CD5" s="103"/>
      <c r="CE5" s="90"/>
      <c r="CF5" s="66"/>
      <c r="CG5" s="69" t="s">
        <v>64</v>
      </c>
      <c r="CH5" s="69"/>
      <c r="CI5" s="69"/>
      <c r="CJ5" s="69"/>
      <c r="CK5" s="69" t="s">
        <v>65</v>
      </c>
      <c r="CL5" s="69"/>
      <c r="CM5" s="69"/>
      <c r="CN5" s="69"/>
      <c r="CO5" s="66" t="s">
        <v>66</v>
      </c>
      <c r="CP5" s="72" t="s">
        <v>56</v>
      </c>
      <c r="CQ5" s="74"/>
      <c r="CR5" s="74"/>
      <c r="CS5" s="74"/>
      <c r="CT5" s="73"/>
      <c r="CU5" s="92" t="s">
        <v>66</v>
      </c>
      <c r="CV5" s="69" t="s">
        <v>56</v>
      </c>
      <c r="CW5" s="69"/>
      <c r="CX5" s="69"/>
      <c r="CY5" s="69"/>
      <c r="CZ5" s="69" t="s">
        <v>56</v>
      </c>
      <c r="DA5" s="69"/>
      <c r="DB5" s="69"/>
      <c r="DC5" s="69"/>
      <c r="DD5" s="69" t="s">
        <v>56</v>
      </c>
      <c r="DE5" s="69"/>
      <c r="DF5" s="69"/>
      <c r="DG5" s="78" t="s">
        <v>56</v>
      </c>
      <c r="DH5" s="78"/>
      <c r="DI5" s="78" t="s">
        <v>56</v>
      </c>
      <c r="DJ5" s="78"/>
      <c r="DK5" s="96"/>
      <c r="DL5" s="100"/>
      <c r="DM5" s="101"/>
      <c r="DN5" s="100"/>
      <c r="DO5" s="101"/>
      <c r="DP5" s="100"/>
      <c r="DQ5" s="101"/>
      <c r="DR5" s="100"/>
      <c r="DS5" s="105"/>
      <c r="DT5" s="105"/>
      <c r="DU5" s="101"/>
      <c r="DV5" s="100"/>
      <c r="DW5" s="101"/>
      <c r="DX5" s="100"/>
      <c r="DY5" s="101"/>
      <c r="DZ5" s="100"/>
      <c r="EA5" s="101"/>
      <c r="EB5" s="70"/>
      <c r="EC5" s="66"/>
      <c r="ED5" s="62"/>
    </row>
    <row r="6" spans="1:134" s="2" customFormat="1" ht="81" x14ac:dyDescent="0.15">
      <c r="A6" s="66"/>
      <c r="B6" s="83" t="s">
        <v>67</v>
      </c>
      <c r="C6" s="84"/>
      <c r="D6" s="84"/>
      <c r="E6" s="84"/>
      <c r="F6" s="83">
        <v>0.75</v>
      </c>
      <c r="G6" s="84"/>
      <c r="H6" s="84"/>
      <c r="I6" s="85" t="s">
        <v>68</v>
      </c>
      <c r="J6" s="86"/>
      <c r="K6" s="15">
        <v>1E-3</v>
      </c>
      <c r="L6" s="15">
        <v>5.0000000000000001E-4</v>
      </c>
      <c r="M6" s="15">
        <v>0</v>
      </c>
      <c r="N6" s="15">
        <v>0</v>
      </c>
      <c r="O6" s="66"/>
      <c r="P6" s="14" t="s">
        <v>104</v>
      </c>
      <c r="Q6" s="14">
        <v>0</v>
      </c>
      <c r="R6" s="20" t="s">
        <v>105</v>
      </c>
      <c r="S6" s="20" t="s">
        <v>106</v>
      </c>
      <c r="T6" s="66"/>
      <c r="U6" s="21">
        <v>0.08</v>
      </c>
      <c r="V6" s="21">
        <v>0.04</v>
      </c>
      <c r="W6" s="22">
        <v>0.95</v>
      </c>
      <c r="X6" s="22">
        <v>0.98</v>
      </c>
      <c r="Y6" s="22">
        <v>0.97</v>
      </c>
      <c r="Z6" s="22">
        <v>0.98</v>
      </c>
      <c r="AA6" s="22">
        <v>0.8</v>
      </c>
      <c r="AB6" s="22">
        <v>0.9</v>
      </c>
      <c r="AC6" s="22">
        <v>0.85</v>
      </c>
      <c r="AD6" s="22">
        <v>0.9</v>
      </c>
      <c r="AE6" s="27">
        <v>0.97</v>
      </c>
      <c r="AF6" s="27">
        <v>0.98499999999999999</v>
      </c>
      <c r="AG6" s="87" t="s">
        <v>69</v>
      </c>
      <c r="AH6" s="87"/>
      <c r="AI6" s="87" t="s">
        <v>69</v>
      </c>
      <c r="AJ6" s="87"/>
      <c r="AK6" s="87" t="s">
        <v>69</v>
      </c>
      <c r="AL6" s="87"/>
      <c r="AM6" s="87" t="s">
        <v>69</v>
      </c>
      <c r="AN6" s="87"/>
      <c r="AO6" s="32">
        <v>0.97</v>
      </c>
      <c r="AP6" s="32">
        <v>0.99</v>
      </c>
      <c r="AQ6" s="33">
        <v>0.9</v>
      </c>
      <c r="AR6" s="33">
        <v>0.95</v>
      </c>
      <c r="AS6" s="32">
        <v>0.97499999999999998</v>
      </c>
      <c r="AT6" s="33">
        <v>0.98</v>
      </c>
      <c r="AU6" s="34">
        <v>5</v>
      </c>
      <c r="AV6" s="34">
        <v>0</v>
      </c>
      <c r="AW6" s="34">
        <v>5</v>
      </c>
      <c r="AX6" s="34">
        <v>0</v>
      </c>
      <c r="AY6" s="66"/>
      <c r="AZ6" s="69">
        <v>2</v>
      </c>
      <c r="BA6" s="69"/>
      <c r="BB6" s="69"/>
      <c r="BC6" s="69"/>
      <c r="BD6" s="69"/>
      <c r="BE6" s="69">
        <v>2</v>
      </c>
      <c r="BF6" s="69"/>
      <c r="BG6" s="69"/>
      <c r="BH6" s="69"/>
      <c r="BI6" s="69"/>
      <c r="BJ6" s="78">
        <v>1</v>
      </c>
      <c r="BK6" s="78"/>
      <c r="BL6" s="78"/>
      <c r="BM6" s="78">
        <v>1</v>
      </c>
      <c r="BN6" s="78"/>
      <c r="BO6" s="78"/>
      <c r="BP6" s="78"/>
      <c r="BQ6" s="78"/>
      <c r="BR6" s="69">
        <v>1</v>
      </c>
      <c r="BS6" s="69"/>
      <c r="BT6" s="69"/>
      <c r="BU6" s="69"/>
      <c r="BV6" s="69" t="s">
        <v>70</v>
      </c>
      <c r="BW6" s="72"/>
      <c r="BX6" s="70">
        <v>1.5</v>
      </c>
      <c r="BY6" s="67"/>
      <c r="BZ6" s="67"/>
      <c r="CA6" s="71"/>
      <c r="CB6" s="72">
        <v>1.5</v>
      </c>
      <c r="CC6" s="74"/>
      <c r="CD6" s="73"/>
      <c r="CE6" s="90"/>
      <c r="CF6" s="66"/>
      <c r="CG6" s="71" t="s">
        <v>69</v>
      </c>
      <c r="CH6" s="66"/>
      <c r="CI6" s="66"/>
      <c r="CJ6" s="66"/>
      <c r="CK6" s="66" t="s">
        <v>69</v>
      </c>
      <c r="CL6" s="66"/>
      <c r="CM6" s="66"/>
      <c r="CN6" s="66"/>
      <c r="CO6" s="66"/>
      <c r="CP6" s="69" t="s">
        <v>71</v>
      </c>
      <c r="CQ6" s="69"/>
      <c r="CR6" s="82" t="s">
        <v>72</v>
      </c>
      <c r="CS6" s="82"/>
      <c r="CT6" s="82"/>
      <c r="CU6" s="93"/>
      <c r="CV6" s="88" t="s">
        <v>69</v>
      </c>
      <c r="CW6" s="88"/>
      <c r="CX6" s="88"/>
      <c r="CY6" s="88"/>
      <c r="CZ6" s="88" t="s">
        <v>69</v>
      </c>
      <c r="DA6" s="88"/>
      <c r="DB6" s="88"/>
      <c r="DC6" s="88"/>
      <c r="DD6" s="88" t="s">
        <v>69</v>
      </c>
      <c r="DE6" s="88"/>
      <c r="DF6" s="88"/>
      <c r="DG6" s="87" t="s">
        <v>69</v>
      </c>
      <c r="DH6" s="87"/>
      <c r="DI6" s="87" t="s">
        <v>69</v>
      </c>
      <c r="DJ6" s="87"/>
      <c r="DK6" s="96"/>
      <c r="DL6" s="102"/>
      <c r="DM6" s="103"/>
      <c r="DN6" s="102"/>
      <c r="DO6" s="103"/>
      <c r="DP6" s="102"/>
      <c r="DQ6" s="103"/>
      <c r="DR6" s="102"/>
      <c r="DS6" s="106"/>
      <c r="DT6" s="106"/>
      <c r="DU6" s="103"/>
      <c r="DV6" s="102"/>
      <c r="DW6" s="103"/>
      <c r="DX6" s="102"/>
      <c r="DY6" s="103"/>
      <c r="DZ6" s="102"/>
      <c r="EA6" s="103"/>
      <c r="EB6" s="70"/>
      <c r="EC6" s="66"/>
      <c r="ED6" s="62"/>
    </row>
    <row r="7" spans="1:134" s="3" customFormat="1" ht="40.5" x14ac:dyDescent="0.15">
      <c r="A7" s="6" t="s">
        <v>73</v>
      </c>
      <c r="B7" s="6" t="s">
        <v>74</v>
      </c>
      <c r="C7" s="7" t="s">
        <v>75</v>
      </c>
      <c r="D7" s="7" t="s">
        <v>76</v>
      </c>
      <c r="E7" s="7" t="s">
        <v>66</v>
      </c>
      <c r="F7" s="6" t="s">
        <v>77</v>
      </c>
      <c r="G7" s="6" t="s">
        <v>78</v>
      </c>
      <c r="H7" s="6" t="s">
        <v>66</v>
      </c>
      <c r="I7" s="14" t="s">
        <v>74</v>
      </c>
      <c r="J7" s="6" t="s">
        <v>66</v>
      </c>
      <c r="K7" s="6" t="s">
        <v>74</v>
      </c>
      <c r="L7" s="6" t="s">
        <v>66</v>
      </c>
      <c r="M7" s="6" t="s">
        <v>74</v>
      </c>
      <c r="N7" s="6" t="s">
        <v>66</v>
      </c>
      <c r="O7" s="66"/>
      <c r="P7" s="6" t="s">
        <v>74</v>
      </c>
      <c r="Q7" s="6" t="s">
        <v>66</v>
      </c>
      <c r="R7" s="6" t="s">
        <v>74</v>
      </c>
      <c r="S7" s="6" t="s">
        <v>66</v>
      </c>
      <c r="T7" s="66"/>
      <c r="U7" s="6" t="s">
        <v>79</v>
      </c>
      <c r="V7" s="6" t="s">
        <v>66</v>
      </c>
      <c r="W7" s="6" t="s">
        <v>74</v>
      </c>
      <c r="X7" s="6" t="s">
        <v>66</v>
      </c>
      <c r="Y7" s="6" t="s">
        <v>74</v>
      </c>
      <c r="Z7" s="6" t="s">
        <v>66</v>
      </c>
      <c r="AA7" s="6" t="s">
        <v>74</v>
      </c>
      <c r="AB7" s="6" t="s">
        <v>66</v>
      </c>
      <c r="AC7" s="6" t="s">
        <v>74</v>
      </c>
      <c r="AD7" s="6" t="s">
        <v>66</v>
      </c>
      <c r="AE7" s="6" t="s">
        <v>74</v>
      </c>
      <c r="AF7" s="6" t="s">
        <v>66</v>
      </c>
      <c r="AG7" s="6" t="s">
        <v>74</v>
      </c>
      <c r="AH7" s="6" t="s">
        <v>66</v>
      </c>
      <c r="AI7" s="6" t="s">
        <v>74</v>
      </c>
      <c r="AJ7" s="6" t="s">
        <v>66</v>
      </c>
      <c r="AK7" s="6" t="s">
        <v>74</v>
      </c>
      <c r="AL7" s="6" t="s">
        <v>66</v>
      </c>
      <c r="AM7" s="6" t="s">
        <v>74</v>
      </c>
      <c r="AN7" s="6" t="s">
        <v>66</v>
      </c>
      <c r="AO7" s="34" t="s">
        <v>74</v>
      </c>
      <c r="AP7" s="34" t="s">
        <v>66</v>
      </c>
      <c r="AQ7" s="34" t="s">
        <v>74</v>
      </c>
      <c r="AR7" s="34" t="s">
        <v>66</v>
      </c>
      <c r="AS7" s="34" t="s">
        <v>74</v>
      </c>
      <c r="AT7" s="34" t="s">
        <v>66</v>
      </c>
      <c r="AU7" s="34" t="s">
        <v>74</v>
      </c>
      <c r="AV7" s="34" t="s">
        <v>66</v>
      </c>
      <c r="AW7" s="34" t="s">
        <v>74</v>
      </c>
      <c r="AX7" s="34" t="s">
        <v>66</v>
      </c>
      <c r="AY7" s="66"/>
      <c r="AZ7" s="6" t="s">
        <v>80</v>
      </c>
      <c r="BA7" s="6" t="s">
        <v>81</v>
      </c>
      <c r="BB7" s="6" t="s">
        <v>82</v>
      </c>
      <c r="BC7" s="6" t="s">
        <v>74</v>
      </c>
      <c r="BD7" s="6" t="s">
        <v>66</v>
      </c>
      <c r="BE7" s="6" t="s">
        <v>80</v>
      </c>
      <c r="BF7" s="6" t="s">
        <v>81</v>
      </c>
      <c r="BG7" s="6" t="s">
        <v>82</v>
      </c>
      <c r="BH7" s="6" t="s">
        <v>74</v>
      </c>
      <c r="BI7" s="6" t="s">
        <v>66</v>
      </c>
      <c r="BJ7" s="6" t="s">
        <v>55</v>
      </c>
      <c r="BK7" s="6" t="s">
        <v>74</v>
      </c>
      <c r="BL7" s="6" t="s">
        <v>66</v>
      </c>
      <c r="BM7" s="6" t="s">
        <v>55</v>
      </c>
      <c r="BN7" s="27" t="s">
        <v>74</v>
      </c>
      <c r="BO7" s="6" t="s">
        <v>66</v>
      </c>
      <c r="BP7" s="27" t="s">
        <v>83</v>
      </c>
      <c r="BQ7" s="6" t="s">
        <v>33</v>
      </c>
      <c r="BR7" s="14" t="s">
        <v>84</v>
      </c>
      <c r="BS7" s="14" t="s">
        <v>85</v>
      </c>
      <c r="BT7" s="14" t="s">
        <v>74</v>
      </c>
      <c r="BU7" s="14" t="s">
        <v>66</v>
      </c>
      <c r="BV7" s="14" t="s">
        <v>86</v>
      </c>
      <c r="BW7" s="14" t="s">
        <v>70</v>
      </c>
      <c r="BX7" s="6" t="s">
        <v>56</v>
      </c>
      <c r="BY7" s="6" t="s">
        <v>79</v>
      </c>
      <c r="BZ7" s="6" t="s">
        <v>70</v>
      </c>
      <c r="CA7" s="6" t="s">
        <v>66</v>
      </c>
      <c r="CB7" s="6" t="s">
        <v>56</v>
      </c>
      <c r="CC7" s="6" t="s">
        <v>79</v>
      </c>
      <c r="CD7" s="6" t="s">
        <v>66</v>
      </c>
      <c r="CE7" s="91"/>
      <c r="CF7" s="66"/>
      <c r="CG7" s="14" t="s">
        <v>87</v>
      </c>
      <c r="CH7" s="14" t="s">
        <v>79</v>
      </c>
      <c r="CI7" s="14" t="s">
        <v>88</v>
      </c>
      <c r="CJ7" s="14" t="s">
        <v>66</v>
      </c>
      <c r="CK7" s="14" t="s">
        <v>87</v>
      </c>
      <c r="CL7" s="14" t="s">
        <v>79</v>
      </c>
      <c r="CM7" s="14" t="s">
        <v>88</v>
      </c>
      <c r="CN7" s="14" t="s">
        <v>66</v>
      </c>
      <c r="CO7" s="66"/>
      <c r="CP7" s="14" t="s">
        <v>74</v>
      </c>
      <c r="CQ7" s="14" t="s">
        <v>66</v>
      </c>
      <c r="CR7" s="14" t="s">
        <v>89</v>
      </c>
      <c r="CS7" s="14" t="s">
        <v>90</v>
      </c>
      <c r="CT7" s="14" t="s">
        <v>66</v>
      </c>
      <c r="CU7" s="94"/>
      <c r="CV7" s="46" t="s">
        <v>55</v>
      </c>
      <c r="CW7" s="46" t="s">
        <v>58</v>
      </c>
      <c r="CX7" s="46" t="s">
        <v>74</v>
      </c>
      <c r="CY7" s="46" t="s">
        <v>66</v>
      </c>
      <c r="CZ7" s="46" t="s">
        <v>55</v>
      </c>
      <c r="DA7" s="46" t="s">
        <v>58</v>
      </c>
      <c r="DB7" s="46" t="s">
        <v>74</v>
      </c>
      <c r="DC7" s="46" t="s">
        <v>66</v>
      </c>
      <c r="DD7" s="46" t="s">
        <v>55</v>
      </c>
      <c r="DE7" s="46" t="s">
        <v>74</v>
      </c>
      <c r="DF7" s="46" t="s">
        <v>66</v>
      </c>
      <c r="DG7" s="38" t="s">
        <v>79</v>
      </c>
      <c r="DH7" s="49" t="s">
        <v>66</v>
      </c>
      <c r="DI7" s="49" t="s">
        <v>79</v>
      </c>
      <c r="DJ7" s="49" t="s">
        <v>66</v>
      </c>
      <c r="DK7" s="97"/>
      <c r="DL7" s="6" t="s">
        <v>91</v>
      </c>
      <c r="DM7" s="6" t="s">
        <v>70</v>
      </c>
      <c r="DN7" s="6" t="s">
        <v>91</v>
      </c>
      <c r="DO7" s="6" t="s">
        <v>70</v>
      </c>
      <c r="DP7" s="6" t="s">
        <v>91</v>
      </c>
      <c r="DQ7" s="6" t="s">
        <v>70</v>
      </c>
      <c r="DR7" s="14" t="s">
        <v>92</v>
      </c>
      <c r="DS7" s="14" t="s">
        <v>75</v>
      </c>
      <c r="DT7" s="14" t="s">
        <v>93</v>
      </c>
      <c r="DU7" s="6" t="s">
        <v>66</v>
      </c>
      <c r="DV7" s="14" t="s">
        <v>75</v>
      </c>
      <c r="DW7" s="55" t="s">
        <v>66</v>
      </c>
      <c r="DX7" s="6" t="s">
        <v>91</v>
      </c>
      <c r="DY7" s="6" t="s">
        <v>70</v>
      </c>
      <c r="DZ7" s="6" t="s">
        <v>91</v>
      </c>
      <c r="EA7" s="6" t="s">
        <v>70</v>
      </c>
      <c r="EB7" s="70"/>
      <c r="EC7" s="66"/>
      <c r="ED7" s="63" t="s">
        <v>94</v>
      </c>
    </row>
    <row r="8" spans="1:134" s="1" customFormat="1" x14ac:dyDescent="0.3">
      <c r="A8" s="9" t="s">
        <v>98</v>
      </c>
      <c r="B8" s="10">
        <v>0.27610000000000001</v>
      </c>
      <c r="C8" s="11">
        <v>5</v>
      </c>
      <c r="D8" s="10">
        <v>-1.2768716644220299E-3</v>
      </c>
      <c r="E8" s="12">
        <v>0</v>
      </c>
      <c r="F8" s="13">
        <v>0.75897435897435905</v>
      </c>
      <c r="G8" s="13">
        <v>0.81437125748503003</v>
      </c>
      <c r="H8" s="12">
        <v>4</v>
      </c>
      <c r="I8" s="13" t="s">
        <v>67</v>
      </c>
      <c r="J8" s="12">
        <v>3</v>
      </c>
      <c r="K8" s="13">
        <v>2.0000000000000001E-4</v>
      </c>
      <c r="L8" s="12">
        <v>5</v>
      </c>
      <c r="M8" s="16">
        <v>0</v>
      </c>
      <c r="N8" s="17">
        <v>5</v>
      </c>
      <c r="O8" s="12">
        <f t="shared" ref="O8:O13" si="0">E8+H8+J8+L8+N8</f>
        <v>17</v>
      </c>
      <c r="P8" s="9">
        <v>0</v>
      </c>
      <c r="Q8" s="9">
        <v>5</v>
      </c>
      <c r="R8" s="23">
        <v>1</v>
      </c>
      <c r="S8" s="9">
        <v>5</v>
      </c>
      <c r="T8" s="12">
        <f t="shared" ref="T8:T13" si="1">Q8+S8</f>
        <v>10</v>
      </c>
      <c r="U8" s="13">
        <v>2.9236868186323099E-2</v>
      </c>
      <c r="V8" s="12">
        <v>2</v>
      </c>
      <c r="W8" s="13">
        <v>0.97396630934150097</v>
      </c>
      <c r="X8" s="12">
        <v>1.8391015824400301</v>
      </c>
      <c r="Y8" s="13">
        <v>0.97198588918862805</v>
      </c>
      <c r="Z8" s="17">
        <v>0.67943556754512302</v>
      </c>
      <c r="AA8" s="13">
        <v>0.75378709275783395</v>
      </c>
      <c r="AB8" s="17">
        <v>0</v>
      </c>
      <c r="AC8" s="13">
        <v>0.91705069124423999</v>
      </c>
      <c r="AD8" s="17">
        <v>1</v>
      </c>
      <c r="AE8" s="10">
        <v>0.98227733190286604</v>
      </c>
      <c r="AF8" s="17">
        <v>2.7821865522292799</v>
      </c>
      <c r="AG8" s="28">
        <v>8277</v>
      </c>
      <c r="AH8" s="12">
        <v>1.5</v>
      </c>
      <c r="AI8" s="28">
        <v>7909</v>
      </c>
      <c r="AJ8" s="12">
        <v>1.1679999999999999</v>
      </c>
      <c r="AK8" s="10">
        <v>1</v>
      </c>
      <c r="AL8" s="26">
        <v>0</v>
      </c>
      <c r="AM8" s="10">
        <v>1</v>
      </c>
      <c r="AN8" s="26">
        <v>0</v>
      </c>
      <c r="AO8" s="13">
        <v>0.98380000000000001</v>
      </c>
      <c r="AP8" s="35">
        <v>1.75</v>
      </c>
      <c r="AQ8" s="36">
        <v>1</v>
      </c>
      <c r="AR8" s="35">
        <v>2</v>
      </c>
      <c r="AS8" s="36">
        <v>0.99180000000000001</v>
      </c>
      <c r="AT8" s="35">
        <v>0.5</v>
      </c>
      <c r="AU8" s="35">
        <v>0</v>
      </c>
      <c r="AV8" s="35">
        <v>1</v>
      </c>
      <c r="AW8" s="35">
        <v>0</v>
      </c>
      <c r="AX8" s="35">
        <v>0.5</v>
      </c>
      <c r="AY8" s="37">
        <f t="shared" ref="AY8:AY13" si="2">V8+X8+Z8+AB8+AD8+AF8+AH8+AJ8+AL8+AN8+AP8+AR8+AT8+AV8+AX8</f>
        <v>16.718723702214433</v>
      </c>
      <c r="AZ8" s="9">
        <v>51</v>
      </c>
      <c r="BA8" s="9">
        <v>52</v>
      </c>
      <c r="BB8" s="9">
        <v>22</v>
      </c>
      <c r="BC8" s="9">
        <v>25</v>
      </c>
      <c r="BD8" s="9">
        <v>2</v>
      </c>
      <c r="BE8" s="9">
        <v>56</v>
      </c>
      <c r="BF8" s="25">
        <v>58</v>
      </c>
      <c r="BG8" s="25">
        <v>24</v>
      </c>
      <c r="BH8" s="9">
        <v>11</v>
      </c>
      <c r="BI8" s="9">
        <f>BH8/BG8*2</f>
        <v>0.91666666666666663</v>
      </c>
      <c r="BJ8" s="9">
        <v>35</v>
      </c>
      <c r="BK8" s="9">
        <v>36</v>
      </c>
      <c r="BL8" s="9">
        <v>1</v>
      </c>
      <c r="BM8" s="39">
        <v>0.03</v>
      </c>
      <c r="BN8" s="13">
        <v>4.2553191489361701E-2</v>
      </c>
      <c r="BO8" s="40">
        <v>0.8</v>
      </c>
      <c r="BP8" s="40">
        <v>0</v>
      </c>
      <c r="BQ8" s="9">
        <f t="shared" ref="BQ8:BQ13" si="3">BO8-BP8</f>
        <v>0.8</v>
      </c>
      <c r="BR8" s="17">
        <v>8396.8914437471503</v>
      </c>
      <c r="BS8" s="17">
        <v>8422.5056632577398</v>
      </c>
      <c r="BT8" s="13">
        <f t="shared" ref="BT8:BT13" si="4">(BS8-BR8)/BR8</f>
        <v>3.0504407115639694E-3</v>
      </c>
      <c r="BU8" s="9">
        <v>1</v>
      </c>
      <c r="BV8" s="9">
        <v>2</v>
      </c>
      <c r="BW8" s="9">
        <v>-1</v>
      </c>
      <c r="BX8" s="9">
        <v>25</v>
      </c>
      <c r="BY8" s="9">
        <v>25</v>
      </c>
      <c r="BZ8" s="9">
        <v>0</v>
      </c>
      <c r="CA8" s="9">
        <v>1.5</v>
      </c>
      <c r="CB8" s="9" t="s">
        <v>95</v>
      </c>
      <c r="CC8" s="9">
        <v>5</v>
      </c>
      <c r="CD8" s="9">
        <v>1.5</v>
      </c>
      <c r="CE8" s="9">
        <f t="shared" ref="CE8:CE13" si="5">BD8+BI8+BL8+BQ8+BU8+BW8+CA8+CD8</f>
        <v>7.7166666666666668</v>
      </c>
      <c r="CF8" s="12">
        <f t="shared" ref="CF8:CF13" si="6">O8+T8+AY8+CE8</f>
        <v>51.435390368881102</v>
      </c>
      <c r="CG8" s="9">
        <v>41</v>
      </c>
      <c r="CH8" s="42">
        <v>41</v>
      </c>
      <c r="CI8" s="43">
        <f t="shared" ref="CI8:CI13" si="7">CH8/CG8</f>
        <v>1</v>
      </c>
      <c r="CJ8" s="44">
        <v>6</v>
      </c>
      <c r="CK8" s="9">
        <v>42</v>
      </c>
      <c r="CL8" s="42">
        <v>42</v>
      </c>
      <c r="CM8" s="43">
        <f t="shared" ref="CM8:CM13" si="8">CL8/CK8</f>
        <v>1</v>
      </c>
      <c r="CN8" s="44">
        <v>6</v>
      </c>
      <c r="CO8" s="44">
        <f t="shared" ref="CO8:CO13" si="9">CJ8+CN8</f>
        <v>12</v>
      </c>
      <c r="CP8" s="25">
        <v>10</v>
      </c>
      <c r="CQ8" s="12">
        <v>5</v>
      </c>
      <c r="CR8" s="13">
        <v>1</v>
      </c>
      <c r="CS8" s="13">
        <v>0.92675635276532098</v>
      </c>
      <c r="CT8" s="12">
        <v>3</v>
      </c>
      <c r="CU8" s="17">
        <f t="shared" ref="CU8:CU13" si="10">CQ8+CT8</f>
        <v>8</v>
      </c>
      <c r="CV8" s="47">
        <v>0.9</v>
      </c>
      <c r="CW8" s="47">
        <v>0.95</v>
      </c>
      <c r="CX8" s="43">
        <v>0.96590909090909105</v>
      </c>
      <c r="CY8" s="48">
        <v>3</v>
      </c>
      <c r="CZ8" s="47">
        <v>0.75</v>
      </c>
      <c r="DA8" s="47">
        <v>0.85</v>
      </c>
      <c r="DB8" s="43">
        <v>0.33980582524271802</v>
      </c>
      <c r="DC8" s="48">
        <v>0</v>
      </c>
      <c r="DD8" s="50">
        <v>8</v>
      </c>
      <c r="DE8" s="50">
        <v>6</v>
      </c>
      <c r="DF8" s="48">
        <v>4</v>
      </c>
      <c r="DG8" s="51">
        <v>271</v>
      </c>
      <c r="DH8" s="12">
        <v>3.0177514792899398</v>
      </c>
      <c r="DI8" s="13">
        <v>5.8869395711501002E-2</v>
      </c>
      <c r="DJ8" s="12">
        <v>4.0565302144249502</v>
      </c>
      <c r="DK8" s="12">
        <f t="shared" ref="DK8:DK13" si="11">CO8+CU8+CY8+DC8+DF8+DH8+DJ8</f>
        <v>34.074281693714894</v>
      </c>
      <c r="DL8" s="54"/>
      <c r="DM8" s="12"/>
      <c r="DN8" s="54"/>
      <c r="DO8" s="9"/>
      <c r="DP8" s="9"/>
      <c r="DQ8" s="9"/>
      <c r="DR8" s="56">
        <v>6.48</v>
      </c>
      <c r="DS8" s="50">
        <v>15</v>
      </c>
      <c r="DT8" s="54" t="s">
        <v>96</v>
      </c>
      <c r="DU8" s="9">
        <v>-5</v>
      </c>
      <c r="DV8" s="57">
        <v>16</v>
      </c>
      <c r="DW8" s="58">
        <v>-10</v>
      </c>
      <c r="DX8" s="12"/>
      <c r="DY8" s="12"/>
      <c r="DZ8" s="12"/>
      <c r="EA8" s="12"/>
      <c r="EB8" s="64">
        <f t="shared" ref="EB8:EB13" si="12">DU8+DW8+DO8+DM8</f>
        <v>-15</v>
      </c>
      <c r="EC8" s="37">
        <f t="shared" ref="EC8:EC13" si="13">CF8+DK8+EB8</f>
        <v>70.509672062595996</v>
      </c>
      <c r="ED8" s="65">
        <f t="shared" ref="ED8:ED13" si="14">EC8/100*5</f>
        <v>3.5254836031297998</v>
      </c>
    </row>
    <row r="9" spans="1:134" s="1" customFormat="1" x14ac:dyDescent="0.3">
      <c r="A9" s="9" t="s">
        <v>99</v>
      </c>
      <c r="B9" s="10">
        <v>0.20979999999999999</v>
      </c>
      <c r="C9" s="11">
        <v>2</v>
      </c>
      <c r="D9" s="10">
        <v>0.15863352733721001</v>
      </c>
      <c r="E9" s="12">
        <v>3</v>
      </c>
      <c r="F9" s="13">
        <v>0.85714285714285698</v>
      </c>
      <c r="G9" s="13">
        <v>0.93548387096774199</v>
      </c>
      <c r="H9" s="12">
        <v>4</v>
      </c>
      <c r="I9" s="13" t="s">
        <v>67</v>
      </c>
      <c r="J9" s="12">
        <v>3</v>
      </c>
      <c r="K9" s="13">
        <v>0</v>
      </c>
      <c r="L9" s="12">
        <v>5</v>
      </c>
      <c r="M9" s="16">
        <v>0</v>
      </c>
      <c r="N9" s="17">
        <v>5</v>
      </c>
      <c r="O9" s="12">
        <f t="shared" si="0"/>
        <v>20</v>
      </c>
      <c r="P9" s="9">
        <v>1</v>
      </c>
      <c r="Q9" s="9">
        <v>3</v>
      </c>
      <c r="R9" s="24">
        <v>2</v>
      </c>
      <c r="S9" s="9">
        <v>5</v>
      </c>
      <c r="T9" s="12">
        <f t="shared" si="1"/>
        <v>8</v>
      </c>
      <c r="U9" s="13">
        <v>2.74914089347079E-2</v>
      </c>
      <c r="V9" s="12">
        <v>2</v>
      </c>
      <c r="W9" s="13">
        <v>0.96238030095759197</v>
      </c>
      <c r="X9" s="12">
        <v>1.5301413588691199</v>
      </c>
      <c r="Y9" s="13">
        <v>0.98929127725856703</v>
      </c>
      <c r="Z9" s="17">
        <v>1</v>
      </c>
      <c r="AA9" s="13">
        <v>0.69470404984423695</v>
      </c>
      <c r="AB9" s="17">
        <v>-7</v>
      </c>
      <c r="AC9" s="13">
        <v>0.91052631578947396</v>
      </c>
      <c r="AD9" s="17">
        <v>1</v>
      </c>
      <c r="AE9" s="10">
        <v>0.98115199034981904</v>
      </c>
      <c r="AF9" s="17">
        <v>2.69215922798552</v>
      </c>
      <c r="AG9" s="28">
        <v>5218</v>
      </c>
      <c r="AH9" s="12">
        <v>1.5</v>
      </c>
      <c r="AI9" s="28">
        <v>4816</v>
      </c>
      <c r="AJ9" s="12">
        <v>1.5</v>
      </c>
      <c r="AK9" s="10">
        <v>1</v>
      </c>
      <c r="AL9" s="26">
        <v>0</v>
      </c>
      <c r="AM9" s="29">
        <v>1</v>
      </c>
      <c r="AN9" s="26">
        <v>0</v>
      </c>
      <c r="AO9" s="13">
        <v>0.99360000000000004</v>
      </c>
      <c r="AP9" s="35">
        <v>2</v>
      </c>
      <c r="AQ9" s="36">
        <v>1</v>
      </c>
      <c r="AR9" s="35">
        <v>2</v>
      </c>
      <c r="AS9" s="36">
        <v>0.99250000000000005</v>
      </c>
      <c r="AT9" s="35">
        <v>0.5</v>
      </c>
      <c r="AU9" s="35">
        <v>0</v>
      </c>
      <c r="AV9" s="35">
        <v>1</v>
      </c>
      <c r="AW9" s="35">
        <v>0</v>
      </c>
      <c r="AX9" s="35">
        <v>0.5</v>
      </c>
      <c r="AY9" s="37">
        <f t="shared" si="2"/>
        <v>10.22230058685464</v>
      </c>
      <c r="AZ9" s="9">
        <v>22</v>
      </c>
      <c r="BA9" s="9">
        <v>23</v>
      </c>
      <c r="BB9" s="9">
        <v>10</v>
      </c>
      <c r="BC9" s="9">
        <v>3</v>
      </c>
      <c r="BD9" s="9">
        <v>0.6</v>
      </c>
      <c r="BE9" s="9">
        <v>20</v>
      </c>
      <c r="BF9" s="25">
        <v>20</v>
      </c>
      <c r="BG9" s="25">
        <v>8</v>
      </c>
      <c r="BH9" s="9">
        <v>8</v>
      </c>
      <c r="BI9" s="9">
        <f>BH9/BG9*2</f>
        <v>2</v>
      </c>
      <c r="BJ9" s="9">
        <v>35</v>
      </c>
      <c r="BK9" s="9">
        <v>36</v>
      </c>
      <c r="BL9" s="9">
        <v>1</v>
      </c>
      <c r="BM9" s="39">
        <v>0.03</v>
      </c>
      <c r="BN9" s="13">
        <v>2.4193548387096801E-2</v>
      </c>
      <c r="BO9" s="40">
        <v>1</v>
      </c>
      <c r="BP9" s="40">
        <v>0</v>
      </c>
      <c r="BQ9" s="9">
        <f t="shared" si="3"/>
        <v>1</v>
      </c>
      <c r="BR9" s="17">
        <v>8125.8831373432404</v>
      </c>
      <c r="BS9" s="17">
        <v>8236.9306865682101</v>
      </c>
      <c r="BT9" s="13">
        <f t="shared" si="4"/>
        <v>1.3665905274300659E-2</v>
      </c>
      <c r="BU9" s="9">
        <v>1</v>
      </c>
      <c r="BV9" s="9">
        <v>0</v>
      </c>
      <c r="BW9" s="9">
        <v>0</v>
      </c>
      <c r="BX9" s="9">
        <v>25</v>
      </c>
      <c r="BY9" s="9">
        <v>25</v>
      </c>
      <c r="BZ9" s="9">
        <v>0</v>
      </c>
      <c r="CA9" s="9">
        <v>1.5</v>
      </c>
      <c r="CB9" s="9" t="s">
        <v>95</v>
      </c>
      <c r="CC9" s="9">
        <v>5</v>
      </c>
      <c r="CD9" s="9">
        <v>1.5</v>
      </c>
      <c r="CE9" s="9">
        <f t="shared" si="5"/>
        <v>8.6</v>
      </c>
      <c r="CF9" s="12">
        <f t="shared" si="6"/>
        <v>46.822300586854645</v>
      </c>
      <c r="CG9" s="9">
        <v>85</v>
      </c>
      <c r="CH9" s="9">
        <v>85</v>
      </c>
      <c r="CI9" s="43">
        <f t="shared" si="7"/>
        <v>1</v>
      </c>
      <c r="CJ9" s="44">
        <v>6</v>
      </c>
      <c r="CK9" s="9">
        <v>16</v>
      </c>
      <c r="CL9" s="9">
        <v>16</v>
      </c>
      <c r="CM9" s="43">
        <f t="shared" si="8"/>
        <v>1</v>
      </c>
      <c r="CN9" s="44">
        <v>6</v>
      </c>
      <c r="CO9" s="44">
        <f t="shared" si="9"/>
        <v>12</v>
      </c>
      <c r="CP9" s="25">
        <v>8</v>
      </c>
      <c r="CQ9" s="12">
        <v>5</v>
      </c>
      <c r="CR9" s="13">
        <v>1</v>
      </c>
      <c r="CS9" s="13">
        <v>0.92881355932203402</v>
      </c>
      <c r="CT9" s="12">
        <v>3</v>
      </c>
      <c r="CU9" s="17">
        <f t="shared" si="10"/>
        <v>8</v>
      </c>
      <c r="CV9" s="47">
        <v>0.9</v>
      </c>
      <c r="CW9" s="47">
        <v>0.95</v>
      </c>
      <c r="CX9" s="43">
        <v>1</v>
      </c>
      <c r="CY9" s="48">
        <v>3</v>
      </c>
      <c r="CZ9" s="47">
        <v>0.75</v>
      </c>
      <c r="DA9" s="47">
        <v>0.85</v>
      </c>
      <c r="DB9" s="43">
        <v>0.87931034482758597</v>
      </c>
      <c r="DC9" s="48">
        <v>3</v>
      </c>
      <c r="DD9" s="50">
        <v>7</v>
      </c>
      <c r="DE9" s="50">
        <v>6</v>
      </c>
      <c r="DF9" s="48">
        <f>DE9/DD9*4</f>
        <v>3.4285714285714284</v>
      </c>
      <c r="DG9" s="51">
        <v>158</v>
      </c>
      <c r="DH9" s="12">
        <v>3.0203045685279202</v>
      </c>
      <c r="DI9" s="13">
        <v>7.6177285318559607E-2</v>
      </c>
      <c r="DJ9" s="12">
        <v>3.1911357340720201</v>
      </c>
      <c r="DK9" s="12">
        <f t="shared" si="11"/>
        <v>35.64001173117137</v>
      </c>
      <c r="DL9" s="9"/>
      <c r="DM9" s="12"/>
      <c r="DN9" s="9"/>
      <c r="DO9" s="9"/>
      <c r="DP9" s="9"/>
      <c r="DQ9" s="9"/>
      <c r="DR9" s="17">
        <v>5.61</v>
      </c>
      <c r="DS9" s="25">
        <v>12</v>
      </c>
      <c r="DT9" s="59"/>
      <c r="DU9" s="9"/>
      <c r="DV9" s="57">
        <v>16</v>
      </c>
      <c r="DW9" s="58">
        <v>-10</v>
      </c>
      <c r="DX9" s="12"/>
      <c r="DY9" s="12"/>
      <c r="DZ9" s="12"/>
      <c r="EA9" s="12"/>
      <c r="EB9" s="64">
        <f t="shared" si="12"/>
        <v>-10</v>
      </c>
      <c r="EC9" s="37">
        <f t="shared" si="13"/>
        <v>72.462312318026022</v>
      </c>
      <c r="ED9" s="65">
        <f t="shared" si="14"/>
        <v>3.6231156159013009</v>
      </c>
    </row>
    <row r="10" spans="1:134" s="1" customFormat="1" x14ac:dyDescent="0.3">
      <c r="A10" s="9" t="s">
        <v>100</v>
      </c>
      <c r="B10" s="10">
        <v>0.21410000000000001</v>
      </c>
      <c r="C10" s="11">
        <v>3</v>
      </c>
      <c r="D10" s="10">
        <v>1.3302808271766E-2</v>
      </c>
      <c r="E10" s="12">
        <v>2.4</v>
      </c>
      <c r="F10" s="13">
        <v>0.8</v>
      </c>
      <c r="G10" s="13">
        <v>0.77419354838709697</v>
      </c>
      <c r="H10" s="12">
        <v>4</v>
      </c>
      <c r="I10" s="13" t="s">
        <v>67</v>
      </c>
      <c r="J10" s="12">
        <v>3</v>
      </c>
      <c r="K10" s="13">
        <v>2.0000000000000001E-4</v>
      </c>
      <c r="L10" s="12">
        <v>5</v>
      </c>
      <c r="M10" s="16">
        <v>0</v>
      </c>
      <c r="N10" s="17">
        <v>5</v>
      </c>
      <c r="O10" s="12">
        <f t="shared" si="0"/>
        <v>19.399999999999999</v>
      </c>
      <c r="P10" s="9">
        <v>0</v>
      </c>
      <c r="Q10" s="9">
        <v>5</v>
      </c>
      <c r="R10" s="23">
        <v>1</v>
      </c>
      <c r="S10" s="9">
        <v>5</v>
      </c>
      <c r="T10" s="12">
        <f t="shared" si="1"/>
        <v>10</v>
      </c>
      <c r="U10" s="13">
        <v>3.01675977653631E-2</v>
      </c>
      <c r="V10" s="12">
        <v>2</v>
      </c>
      <c r="W10" s="13">
        <v>0.98337707786526696</v>
      </c>
      <c r="X10" s="17">
        <v>2</v>
      </c>
      <c r="Y10" s="13">
        <v>0.99296350842742598</v>
      </c>
      <c r="Z10" s="17">
        <v>1</v>
      </c>
      <c r="AA10" s="13">
        <v>0.76615938471608602</v>
      </c>
      <c r="AB10" s="17">
        <v>0</v>
      </c>
      <c r="AC10" s="13">
        <v>0.95</v>
      </c>
      <c r="AD10" s="17">
        <v>1</v>
      </c>
      <c r="AE10" s="10">
        <v>0.98578341398297997</v>
      </c>
      <c r="AF10" s="17">
        <v>3</v>
      </c>
      <c r="AG10" s="28">
        <v>6386</v>
      </c>
      <c r="AH10" s="12">
        <v>1.5</v>
      </c>
      <c r="AI10" s="28">
        <v>5800</v>
      </c>
      <c r="AJ10" s="12">
        <v>1.5</v>
      </c>
      <c r="AK10" s="10">
        <v>1</v>
      </c>
      <c r="AL10" s="26">
        <v>0</v>
      </c>
      <c r="AM10" s="10">
        <v>1</v>
      </c>
      <c r="AN10" s="26">
        <v>0</v>
      </c>
      <c r="AO10" s="13">
        <v>0.99309999999999998</v>
      </c>
      <c r="AP10" s="35">
        <v>2</v>
      </c>
      <c r="AQ10" s="36">
        <v>1</v>
      </c>
      <c r="AR10" s="35">
        <v>2</v>
      </c>
      <c r="AS10" s="36">
        <v>0.99239999999999995</v>
      </c>
      <c r="AT10" s="35">
        <v>0.5</v>
      </c>
      <c r="AU10" s="35">
        <v>0</v>
      </c>
      <c r="AV10" s="35">
        <v>1</v>
      </c>
      <c r="AW10" s="35">
        <v>0</v>
      </c>
      <c r="AX10" s="35">
        <v>0.5</v>
      </c>
      <c r="AY10" s="37">
        <f t="shared" si="2"/>
        <v>18</v>
      </c>
      <c r="AZ10" s="9">
        <v>14</v>
      </c>
      <c r="BA10" s="9">
        <v>15</v>
      </c>
      <c r="BB10" s="9">
        <v>6</v>
      </c>
      <c r="BC10" s="9">
        <v>5</v>
      </c>
      <c r="BD10" s="9">
        <f>5/6*2</f>
        <v>1.6666666666666667</v>
      </c>
      <c r="BE10" s="9">
        <v>17</v>
      </c>
      <c r="BF10" s="25">
        <v>17</v>
      </c>
      <c r="BG10" s="25">
        <v>7</v>
      </c>
      <c r="BH10" s="9">
        <v>3</v>
      </c>
      <c r="BI10" s="9">
        <f>BH10/BG10*2</f>
        <v>0.8571428571428571</v>
      </c>
      <c r="BJ10" s="9">
        <v>35</v>
      </c>
      <c r="BK10" s="9">
        <v>37</v>
      </c>
      <c r="BL10" s="9">
        <v>1</v>
      </c>
      <c r="BM10" s="39">
        <v>0.03</v>
      </c>
      <c r="BN10" s="13">
        <v>0.140625</v>
      </c>
      <c r="BO10" s="40">
        <v>-3.2</v>
      </c>
      <c r="BP10" s="40">
        <v>0</v>
      </c>
      <c r="BQ10" s="9">
        <f t="shared" si="3"/>
        <v>-3.2</v>
      </c>
      <c r="BR10" s="17">
        <v>3115.64</v>
      </c>
      <c r="BS10" s="17">
        <v>3152.4875621890601</v>
      </c>
      <c r="BT10" s="13">
        <f t="shared" si="4"/>
        <v>1.1826643061797971E-2</v>
      </c>
      <c r="BU10" s="9">
        <v>1</v>
      </c>
      <c r="BV10" s="9">
        <v>0</v>
      </c>
      <c r="BW10" s="9">
        <v>0</v>
      </c>
      <c r="BX10" s="9">
        <v>25</v>
      </c>
      <c r="BY10" s="9">
        <v>25</v>
      </c>
      <c r="BZ10" s="9">
        <v>0</v>
      </c>
      <c r="CA10" s="9">
        <v>1.5</v>
      </c>
      <c r="CB10" s="9" t="s">
        <v>95</v>
      </c>
      <c r="CC10" s="9">
        <v>5</v>
      </c>
      <c r="CD10" s="9">
        <v>1.5</v>
      </c>
      <c r="CE10" s="9">
        <f t="shared" si="5"/>
        <v>4.3238095238095235</v>
      </c>
      <c r="CF10" s="12">
        <f t="shared" si="6"/>
        <v>51.723809523809521</v>
      </c>
      <c r="CG10" s="9">
        <v>40</v>
      </c>
      <c r="CH10" s="9">
        <v>40</v>
      </c>
      <c r="CI10" s="43">
        <f t="shared" si="7"/>
        <v>1</v>
      </c>
      <c r="CJ10" s="44">
        <v>6</v>
      </c>
      <c r="CK10" s="9">
        <v>8</v>
      </c>
      <c r="CL10" s="9">
        <v>8</v>
      </c>
      <c r="CM10" s="43">
        <f t="shared" si="8"/>
        <v>1</v>
      </c>
      <c r="CN10" s="44">
        <v>6</v>
      </c>
      <c r="CO10" s="44">
        <f t="shared" si="9"/>
        <v>12</v>
      </c>
      <c r="CP10" s="25">
        <v>8</v>
      </c>
      <c r="CQ10" s="12">
        <v>5</v>
      </c>
      <c r="CR10" s="13">
        <v>1</v>
      </c>
      <c r="CS10" s="13">
        <v>0.97663551401869197</v>
      </c>
      <c r="CT10" s="12">
        <v>3</v>
      </c>
      <c r="CU10" s="17">
        <f t="shared" si="10"/>
        <v>8</v>
      </c>
      <c r="CV10" s="47">
        <v>0.9</v>
      </c>
      <c r="CW10" s="47">
        <v>0.95</v>
      </c>
      <c r="CX10" s="43">
        <v>0.96078431372549</v>
      </c>
      <c r="CY10" s="48">
        <v>3</v>
      </c>
      <c r="CZ10" s="47">
        <v>0.75</v>
      </c>
      <c r="DA10" s="47">
        <v>0.85</v>
      </c>
      <c r="DB10" s="43">
        <v>0.36249999999999999</v>
      </c>
      <c r="DC10" s="48">
        <v>0</v>
      </c>
      <c r="DD10" s="50">
        <v>4</v>
      </c>
      <c r="DE10" s="50">
        <v>6</v>
      </c>
      <c r="DF10" s="48">
        <v>4</v>
      </c>
      <c r="DG10" s="51">
        <v>144</v>
      </c>
      <c r="DH10" s="12">
        <v>3.32369942196532</v>
      </c>
      <c r="DI10" s="13">
        <v>7.1301247771835996E-2</v>
      </c>
      <c r="DJ10" s="12">
        <v>3.4349376114082002</v>
      </c>
      <c r="DK10" s="12">
        <f t="shared" si="11"/>
        <v>33.758637033373518</v>
      </c>
      <c r="DL10" s="54"/>
      <c r="DM10" s="12"/>
      <c r="DN10" s="9"/>
      <c r="DO10" s="9"/>
      <c r="DP10" s="9"/>
      <c r="DR10" s="17">
        <v>4.46</v>
      </c>
      <c r="DS10" s="25">
        <v>5</v>
      </c>
      <c r="DT10" s="54"/>
      <c r="DU10" s="9"/>
      <c r="DV10" s="57">
        <v>3</v>
      </c>
      <c r="DW10" s="58">
        <v>0</v>
      </c>
      <c r="DX10" s="12"/>
      <c r="DY10" s="12"/>
      <c r="DZ10" s="12"/>
      <c r="EA10" s="12"/>
      <c r="EB10" s="64">
        <f t="shared" si="12"/>
        <v>0</v>
      </c>
      <c r="EC10" s="37">
        <f t="shared" si="13"/>
        <v>85.482446557183039</v>
      </c>
      <c r="ED10" s="65">
        <f t="shared" si="14"/>
        <v>4.2741223278591516</v>
      </c>
    </row>
    <row r="11" spans="1:134" s="1" customFormat="1" x14ac:dyDescent="0.3">
      <c r="A11" s="9" t="s">
        <v>101</v>
      </c>
      <c r="B11" s="10">
        <v>0.28389999999999999</v>
      </c>
      <c r="C11" s="11">
        <v>6</v>
      </c>
      <c r="D11" s="10">
        <v>6.8230939644459004E-2</v>
      </c>
      <c r="E11" s="12">
        <f>3*(0.6+0.4*(D11-0.05)/(0.1-0.05))</f>
        <v>2.237542551467016</v>
      </c>
      <c r="F11" s="13">
        <v>0.76923076923076905</v>
      </c>
      <c r="G11" s="13">
        <v>0.78571428571428603</v>
      </c>
      <c r="H11" s="12">
        <v>4</v>
      </c>
      <c r="I11" s="13" t="s">
        <v>67</v>
      </c>
      <c r="J11" s="12">
        <v>3</v>
      </c>
      <c r="K11" s="13">
        <v>0</v>
      </c>
      <c r="L11" s="12">
        <v>5</v>
      </c>
      <c r="M11" s="16">
        <v>0</v>
      </c>
      <c r="N11" s="17">
        <v>5</v>
      </c>
      <c r="O11" s="12">
        <f t="shared" si="0"/>
        <v>19.237542551467016</v>
      </c>
      <c r="P11" s="9">
        <v>1</v>
      </c>
      <c r="Q11" s="9">
        <v>0</v>
      </c>
      <c r="R11" s="23">
        <v>1</v>
      </c>
      <c r="S11" s="9">
        <v>5</v>
      </c>
      <c r="T11" s="12">
        <f t="shared" si="1"/>
        <v>5</v>
      </c>
      <c r="U11" s="13">
        <v>4.72914875322442E-2</v>
      </c>
      <c r="V11" s="12">
        <v>1.85</v>
      </c>
      <c r="W11" s="13">
        <v>0.96172581767571297</v>
      </c>
      <c r="X11" s="12">
        <v>1.5126884713523501</v>
      </c>
      <c r="Y11" s="13">
        <v>0.99428909019298894</v>
      </c>
      <c r="Z11" s="17">
        <v>1</v>
      </c>
      <c r="AA11" s="13">
        <v>0.67703820401732995</v>
      </c>
      <c r="AB11" s="17">
        <v>-10</v>
      </c>
      <c r="AC11" s="13">
        <v>0.87958115183246099</v>
      </c>
      <c r="AD11" s="17">
        <v>0.836649214659688</v>
      </c>
      <c r="AE11" s="10">
        <v>0.98370107070094104</v>
      </c>
      <c r="AF11" s="17">
        <v>2.8960856560752801</v>
      </c>
      <c r="AG11" s="28">
        <v>4272</v>
      </c>
      <c r="AH11" s="12">
        <v>0</v>
      </c>
      <c r="AI11" s="28">
        <v>5058</v>
      </c>
      <c r="AJ11" s="12">
        <v>1.5</v>
      </c>
      <c r="AK11" s="10">
        <v>1</v>
      </c>
      <c r="AL11" s="26">
        <v>0</v>
      </c>
      <c r="AM11" s="10">
        <v>1</v>
      </c>
      <c r="AN11" s="26">
        <v>0</v>
      </c>
      <c r="AO11" s="13">
        <v>0.9556</v>
      </c>
      <c r="AP11" s="35">
        <v>0</v>
      </c>
      <c r="AQ11" s="36">
        <v>1</v>
      </c>
      <c r="AR11" s="35">
        <v>2</v>
      </c>
      <c r="AS11" s="36">
        <v>0.81599999999999995</v>
      </c>
      <c r="AT11" s="35">
        <v>0</v>
      </c>
      <c r="AU11" s="35">
        <v>0</v>
      </c>
      <c r="AV11" s="35">
        <v>1</v>
      </c>
      <c r="AW11" s="35">
        <v>0</v>
      </c>
      <c r="AX11" s="35">
        <v>0.5</v>
      </c>
      <c r="AY11" s="37">
        <f t="shared" si="2"/>
        <v>3.0954233420873183</v>
      </c>
      <c r="AZ11" s="9">
        <v>4</v>
      </c>
      <c r="BA11" s="9">
        <v>4</v>
      </c>
      <c r="BB11" s="9">
        <v>2</v>
      </c>
      <c r="BC11" s="9">
        <v>0</v>
      </c>
      <c r="BD11" s="9">
        <v>0</v>
      </c>
      <c r="BE11" s="9">
        <v>6</v>
      </c>
      <c r="BF11" s="25">
        <v>6</v>
      </c>
      <c r="BG11" s="25">
        <v>3</v>
      </c>
      <c r="BH11" s="9">
        <v>4</v>
      </c>
      <c r="BI11" s="9">
        <v>2</v>
      </c>
      <c r="BJ11" s="9">
        <v>35</v>
      </c>
      <c r="BK11" s="9">
        <v>35</v>
      </c>
      <c r="BL11" s="9">
        <v>1</v>
      </c>
      <c r="BM11" s="39">
        <v>0.03</v>
      </c>
      <c r="BN11" s="13">
        <v>8.8235294117647106E-2</v>
      </c>
      <c r="BO11" s="40">
        <v>0.2</v>
      </c>
      <c r="BP11" s="40">
        <v>0</v>
      </c>
      <c r="BQ11" s="9">
        <f t="shared" si="3"/>
        <v>0.2</v>
      </c>
      <c r="BR11" s="17">
        <v>3440.6632653061201</v>
      </c>
      <c r="BS11" s="17">
        <v>3511.6176470588198</v>
      </c>
      <c r="BT11" s="13">
        <f t="shared" si="4"/>
        <v>2.0622297586679626E-2</v>
      </c>
      <c r="BU11" s="9">
        <v>1</v>
      </c>
      <c r="BV11" s="9">
        <v>0</v>
      </c>
      <c r="BW11" s="9">
        <v>0</v>
      </c>
      <c r="BX11" s="9">
        <v>25</v>
      </c>
      <c r="BY11" s="9">
        <v>25</v>
      </c>
      <c r="BZ11" s="9">
        <v>0</v>
      </c>
      <c r="CA11" s="9">
        <v>1.5</v>
      </c>
      <c r="CB11" s="9" t="s">
        <v>95</v>
      </c>
      <c r="CC11" s="9">
        <v>5</v>
      </c>
      <c r="CD11" s="9">
        <v>1.5</v>
      </c>
      <c r="CE11" s="9">
        <f t="shared" si="5"/>
        <v>7.2</v>
      </c>
      <c r="CF11" s="12">
        <f t="shared" si="6"/>
        <v>34.532965893554334</v>
      </c>
      <c r="CG11" s="9">
        <v>32</v>
      </c>
      <c r="CH11" s="9">
        <v>32</v>
      </c>
      <c r="CI11" s="43">
        <f t="shared" si="7"/>
        <v>1</v>
      </c>
      <c r="CJ11" s="44">
        <v>6</v>
      </c>
      <c r="CK11" s="9">
        <v>6</v>
      </c>
      <c r="CL11" s="9">
        <v>6</v>
      </c>
      <c r="CM11" s="43">
        <f t="shared" si="8"/>
        <v>1</v>
      </c>
      <c r="CN11" s="44">
        <v>6</v>
      </c>
      <c r="CO11" s="44">
        <f t="shared" si="9"/>
        <v>12</v>
      </c>
      <c r="CP11" s="25">
        <v>8</v>
      </c>
      <c r="CQ11" s="12">
        <v>5</v>
      </c>
      <c r="CR11" s="13">
        <v>1</v>
      </c>
      <c r="CS11" s="13">
        <v>0.99283154121863804</v>
      </c>
      <c r="CT11" s="12">
        <v>3</v>
      </c>
      <c r="CU11" s="17">
        <f t="shared" si="10"/>
        <v>8</v>
      </c>
      <c r="CV11" s="47">
        <v>0.9</v>
      </c>
      <c r="CW11" s="47">
        <v>0.95</v>
      </c>
      <c r="CX11" s="43">
        <v>1</v>
      </c>
      <c r="CY11" s="48">
        <v>3</v>
      </c>
      <c r="CZ11" s="47">
        <v>0.75</v>
      </c>
      <c r="DA11" s="47">
        <v>0.85</v>
      </c>
      <c r="DB11" s="43">
        <v>0.88461538461538503</v>
      </c>
      <c r="DC11" s="48">
        <v>3</v>
      </c>
      <c r="DD11" s="50">
        <v>6</v>
      </c>
      <c r="DE11" s="50">
        <v>3</v>
      </c>
      <c r="DF11" s="48">
        <v>2</v>
      </c>
      <c r="DG11" s="51">
        <v>120</v>
      </c>
      <c r="DH11" s="12">
        <v>0</v>
      </c>
      <c r="DI11" s="13">
        <v>9.8290598290598302E-2</v>
      </c>
      <c r="DJ11" s="12">
        <v>0</v>
      </c>
      <c r="DK11" s="12">
        <f t="shared" si="11"/>
        <v>28</v>
      </c>
      <c r="DL11" s="9"/>
      <c r="DM11" s="9"/>
      <c r="DN11" s="9"/>
      <c r="DO11" s="9"/>
      <c r="DP11" s="9"/>
      <c r="DQ11" s="9"/>
      <c r="DR11" s="17">
        <v>6.5</v>
      </c>
      <c r="DS11" s="25">
        <v>15</v>
      </c>
      <c r="DT11" s="54"/>
      <c r="DU11" s="9"/>
      <c r="DV11" s="57">
        <v>16</v>
      </c>
      <c r="DW11" s="58">
        <v>-10</v>
      </c>
      <c r="DX11" s="12"/>
      <c r="DY11" s="12"/>
      <c r="DZ11" s="12"/>
      <c r="EA11" s="12"/>
      <c r="EB11" s="64">
        <f t="shared" si="12"/>
        <v>-10</v>
      </c>
      <c r="EC11" s="37">
        <f t="shared" si="13"/>
        <v>52.532965893554334</v>
      </c>
      <c r="ED11" s="65">
        <f t="shared" si="14"/>
        <v>2.6266482946777163</v>
      </c>
    </row>
    <row r="12" spans="1:134" s="1" customFormat="1" x14ac:dyDescent="0.3">
      <c r="A12" s="9" t="s">
        <v>102</v>
      </c>
      <c r="B12" s="10">
        <v>0.26240000000000002</v>
      </c>
      <c r="C12" s="11">
        <v>4</v>
      </c>
      <c r="D12" s="10">
        <v>0.10364522486163801</v>
      </c>
      <c r="E12" s="12">
        <v>3</v>
      </c>
      <c r="F12" s="13">
        <v>0.84782608695652195</v>
      </c>
      <c r="G12" s="13">
        <v>0.88888888888888895</v>
      </c>
      <c r="H12" s="12">
        <v>4</v>
      </c>
      <c r="I12" s="13" t="s">
        <v>67</v>
      </c>
      <c r="J12" s="12">
        <v>3</v>
      </c>
      <c r="K12" s="13">
        <v>0</v>
      </c>
      <c r="L12" s="12">
        <v>5</v>
      </c>
      <c r="M12" s="16">
        <v>0</v>
      </c>
      <c r="N12" s="17">
        <v>5</v>
      </c>
      <c r="O12" s="12">
        <f t="shared" si="0"/>
        <v>20</v>
      </c>
      <c r="P12" s="9">
        <v>0</v>
      </c>
      <c r="Q12" s="9">
        <v>5</v>
      </c>
      <c r="R12" s="23">
        <v>4</v>
      </c>
      <c r="S12" s="9">
        <v>-2</v>
      </c>
      <c r="T12" s="12">
        <f t="shared" si="1"/>
        <v>3</v>
      </c>
      <c r="U12" s="13">
        <v>3.8944723618090503E-2</v>
      </c>
      <c r="V12" s="12">
        <v>2</v>
      </c>
      <c r="W12" s="13">
        <v>0.968596663395486</v>
      </c>
      <c r="X12" s="12">
        <v>1.69591102387963</v>
      </c>
      <c r="Y12" s="13">
        <v>0.98115984692375602</v>
      </c>
      <c r="Z12" s="17">
        <v>1</v>
      </c>
      <c r="AA12" s="13">
        <v>0.77274065351780996</v>
      </c>
      <c r="AB12" s="17">
        <v>0</v>
      </c>
      <c r="AC12" s="13">
        <v>0.90147783251231495</v>
      </c>
      <c r="AD12" s="17">
        <v>1</v>
      </c>
      <c r="AE12" s="10">
        <v>0.98207312744053998</v>
      </c>
      <c r="AF12" s="17">
        <v>2.7658501952432002</v>
      </c>
      <c r="AG12" s="28">
        <v>2085</v>
      </c>
      <c r="AH12" s="12">
        <v>0</v>
      </c>
      <c r="AI12" s="28">
        <v>3544</v>
      </c>
      <c r="AJ12" s="12">
        <v>0</v>
      </c>
      <c r="AK12" s="10">
        <v>1</v>
      </c>
      <c r="AL12" s="26">
        <v>0</v>
      </c>
      <c r="AM12" s="29">
        <v>1</v>
      </c>
      <c r="AN12" s="26">
        <v>0</v>
      </c>
      <c r="AO12" s="13">
        <v>0.97729999999999995</v>
      </c>
      <c r="AP12" s="35">
        <v>1.49</v>
      </c>
      <c r="AQ12" s="36">
        <v>1</v>
      </c>
      <c r="AR12" s="35">
        <v>2</v>
      </c>
      <c r="AS12" s="36">
        <v>0.60050000000000003</v>
      </c>
      <c r="AT12" s="35">
        <v>0</v>
      </c>
      <c r="AU12" s="35">
        <v>0</v>
      </c>
      <c r="AV12" s="35">
        <v>1</v>
      </c>
      <c r="AW12" s="35">
        <v>0</v>
      </c>
      <c r="AX12" s="35">
        <v>0.5</v>
      </c>
      <c r="AY12" s="37">
        <f t="shared" si="2"/>
        <v>13.45176121912283</v>
      </c>
      <c r="AZ12" s="9">
        <v>3</v>
      </c>
      <c r="BA12" s="9">
        <v>3</v>
      </c>
      <c r="BB12" s="9">
        <v>1</v>
      </c>
      <c r="BC12" s="9">
        <v>0</v>
      </c>
      <c r="BD12" s="9">
        <v>0</v>
      </c>
      <c r="BE12" s="9">
        <v>11</v>
      </c>
      <c r="BF12" s="25">
        <v>11</v>
      </c>
      <c r="BG12" s="25">
        <v>5</v>
      </c>
      <c r="BH12" s="9">
        <v>3</v>
      </c>
      <c r="BI12" s="9">
        <f>BH12/BG12*2</f>
        <v>1.2</v>
      </c>
      <c r="BJ12" s="9">
        <v>35</v>
      </c>
      <c r="BK12" s="9">
        <v>35</v>
      </c>
      <c r="BL12" s="9">
        <v>1</v>
      </c>
      <c r="BM12" s="39">
        <v>0.03</v>
      </c>
      <c r="BN12" s="13">
        <v>9.7560975609756101E-2</v>
      </c>
      <c r="BO12" s="40">
        <v>-0.2</v>
      </c>
      <c r="BP12" s="40">
        <v>0</v>
      </c>
      <c r="BQ12" s="9">
        <f t="shared" si="3"/>
        <v>-0.2</v>
      </c>
      <c r="BR12" s="17">
        <v>4279.0024790913403</v>
      </c>
      <c r="BS12" s="17">
        <v>4404.6867262882997</v>
      </c>
      <c r="BT12" s="13">
        <f t="shared" si="4"/>
        <v>2.9372323996327492E-2</v>
      </c>
      <c r="BU12" s="9">
        <v>1</v>
      </c>
      <c r="BV12" s="9">
        <v>0</v>
      </c>
      <c r="BW12" s="9">
        <v>0</v>
      </c>
      <c r="BX12" s="9">
        <v>25</v>
      </c>
      <c r="BY12" s="9">
        <v>25</v>
      </c>
      <c r="BZ12" s="9">
        <v>0</v>
      </c>
      <c r="CA12" s="9">
        <v>1.5</v>
      </c>
      <c r="CB12" s="9" t="s">
        <v>95</v>
      </c>
      <c r="CC12" s="9">
        <v>5</v>
      </c>
      <c r="CD12" s="9">
        <v>1.5</v>
      </c>
      <c r="CE12" s="9">
        <f t="shared" si="5"/>
        <v>6</v>
      </c>
      <c r="CF12" s="12">
        <f t="shared" si="6"/>
        <v>42.45176121912283</v>
      </c>
      <c r="CG12" s="9">
        <v>23</v>
      </c>
      <c r="CH12" s="9">
        <v>23</v>
      </c>
      <c r="CI12" s="43">
        <f t="shared" si="7"/>
        <v>1</v>
      </c>
      <c r="CJ12" s="44">
        <v>6</v>
      </c>
      <c r="CK12" s="9">
        <v>18</v>
      </c>
      <c r="CL12" s="9">
        <v>18</v>
      </c>
      <c r="CM12" s="43">
        <f t="shared" si="8"/>
        <v>1</v>
      </c>
      <c r="CN12" s="44">
        <v>6</v>
      </c>
      <c r="CO12" s="44">
        <f t="shared" si="9"/>
        <v>12</v>
      </c>
      <c r="CP12" s="25">
        <v>6</v>
      </c>
      <c r="CQ12" s="12">
        <v>5</v>
      </c>
      <c r="CR12" s="13">
        <v>1</v>
      </c>
      <c r="CS12" s="13">
        <v>0.92708333333333304</v>
      </c>
      <c r="CT12" s="12">
        <v>3</v>
      </c>
      <c r="CU12" s="17">
        <f t="shared" si="10"/>
        <v>8</v>
      </c>
      <c r="CV12" s="47">
        <v>0.9</v>
      </c>
      <c r="CW12" s="47">
        <v>0.95</v>
      </c>
      <c r="CX12" s="43">
        <v>1</v>
      </c>
      <c r="CY12" s="48">
        <v>3</v>
      </c>
      <c r="CZ12" s="47">
        <v>0.75</v>
      </c>
      <c r="DA12" s="47">
        <v>0.85</v>
      </c>
      <c r="DB12" s="43">
        <v>0.88888888888888895</v>
      </c>
      <c r="DC12" s="48">
        <v>3</v>
      </c>
      <c r="DD12" s="50">
        <v>4</v>
      </c>
      <c r="DE12" s="50">
        <v>6</v>
      </c>
      <c r="DF12" s="48">
        <v>4</v>
      </c>
      <c r="DG12" s="51">
        <v>80</v>
      </c>
      <c r="DH12" s="12">
        <v>0</v>
      </c>
      <c r="DI12" s="13">
        <v>7.9754601226993904E-2</v>
      </c>
      <c r="DJ12" s="12">
        <v>3.0122699386503</v>
      </c>
      <c r="DK12" s="12">
        <f t="shared" si="11"/>
        <v>33.012269938650299</v>
      </c>
      <c r="DL12" s="9"/>
      <c r="DM12" s="9"/>
      <c r="DN12" s="9"/>
      <c r="DO12" s="9"/>
      <c r="DP12" s="9"/>
      <c r="DQ12" s="9"/>
      <c r="DR12" s="17">
        <v>5.74</v>
      </c>
      <c r="DS12" s="25">
        <v>12</v>
      </c>
      <c r="DT12" s="60"/>
      <c r="DU12" s="9"/>
      <c r="DV12" s="57">
        <v>16</v>
      </c>
      <c r="DW12" s="58">
        <v>-10</v>
      </c>
      <c r="DX12" s="12"/>
      <c r="DY12" s="12"/>
      <c r="DZ12" s="12"/>
      <c r="EA12" s="12"/>
      <c r="EB12" s="64">
        <f t="shared" si="12"/>
        <v>-10</v>
      </c>
      <c r="EC12" s="37">
        <f t="shared" si="13"/>
        <v>65.464031157773121</v>
      </c>
      <c r="ED12" s="65">
        <f t="shared" si="14"/>
        <v>3.273201557888656</v>
      </c>
    </row>
    <row r="13" spans="1:134" s="1" customFormat="1" x14ac:dyDescent="0.3">
      <c r="A13" s="9" t="s">
        <v>107</v>
      </c>
      <c r="B13" s="10">
        <v>0.16139999999999999</v>
      </c>
      <c r="C13" s="11">
        <v>1</v>
      </c>
      <c r="D13" s="10">
        <v>8.3983782589146003E-2</v>
      </c>
      <c r="E13" s="12">
        <v>3</v>
      </c>
      <c r="F13" s="13">
        <v>0.82352941176470595</v>
      </c>
      <c r="G13" s="13">
        <v>0.88888888888888895</v>
      </c>
      <c r="H13" s="12">
        <v>4</v>
      </c>
      <c r="I13" s="13" t="s">
        <v>67</v>
      </c>
      <c r="J13" s="12">
        <v>3</v>
      </c>
      <c r="K13" s="13">
        <v>2.0000000000000001E-4</v>
      </c>
      <c r="L13" s="12">
        <v>5</v>
      </c>
      <c r="M13" s="16">
        <v>0</v>
      </c>
      <c r="N13" s="17">
        <v>5</v>
      </c>
      <c r="O13" s="12">
        <f t="shared" si="0"/>
        <v>20</v>
      </c>
      <c r="P13" s="9">
        <v>2</v>
      </c>
      <c r="Q13" s="9">
        <v>3</v>
      </c>
      <c r="R13" s="23">
        <v>5</v>
      </c>
      <c r="S13" s="9">
        <v>-2</v>
      </c>
      <c r="T13" s="12">
        <f t="shared" si="1"/>
        <v>1</v>
      </c>
      <c r="U13" s="13">
        <v>3.6923076923076899E-2</v>
      </c>
      <c r="V13" s="12">
        <v>2</v>
      </c>
      <c r="W13" s="13">
        <v>0.97873368777186998</v>
      </c>
      <c r="X13" s="12">
        <v>1.96623167391653</v>
      </c>
      <c r="Y13" s="13">
        <v>0.95813832553302103</v>
      </c>
      <c r="Z13" s="17">
        <v>0</v>
      </c>
      <c r="AA13" s="13">
        <v>0.70501820072802901</v>
      </c>
      <c r="AB13" s="17">
        <v>-4</v>
      </c>
      <c r="AC13" s="13">
        <v>0.90625</v>
      </c>
      <c r="AD13" s="17">
        <v>1</v>
      </c>
      <c r="AE13" s="10">
        <v>0.97979368286716995</v>
      </c>
      <c r="AF13" s="17">
        <v>2.5834946293735999</v>
      </c>
      <c r="AG13" s="28">
        <v>6113</v>
      </c>
      <c r="AH13" s="12">
        <v>1.5</v>
      </c>
      <c r="AI13" s="28">
        <v>6036</v>
      </c>
      <c r="AJ13" s="12">
        <v>1.5</v>
      </c>
      <c r="AK13" s="10">
        <v>1</v>
      </c>
      <c r="AL13" s="26">
        <v>0</v>
      </c>
      <c r="AM13" s="10">
        <v>1</v>
      </c>
      <c r="AN13" s="26">
        <v>0</v>
      </c>
      <c r="AO13" s="13">
        <v>0.99439999999999995</v>
      </c>
      <c r="AP13" s="35">
        <v>2</v>
      </c>
      <c r="AQ13" s="36">
        <v>1</v>
      </c>
      <c r="AR13" s="35">
        <v>2</v>
      </c>
      <c r="AS13" s="36">
        <v>0.9909</v>
      </c>
      <c r="AT13" s="35">
        <v>0.5</v>
      </c>
      <c r="AU13" s="35">
        <v>0</v>
      </c>
      <c r="AV13" s="35">
        <v>1</v>
      </c>
      <c r="AW13" s="35">
        <v>0</v>
      </c>
      <c r="AX13" s="35">
        <v>0.5</v>
      </c>
      <c r="AY13" s="37">
        <f t="shared" si="2"/>
        <v>12.549726303290131</v>
      </c>
      <c r="AZ13" s="9">
        <v>2</v>
      </c>
      <c r="BA13" s="9">
        <v>2</v>
      </c>
      <c r="BB13" s="9">
        <v>1</v>
      </c>
      <c r="BC13" s="9">
        <v>1</v>
      </c>
      <c r="BD13" s="9">
        <v>2</v>
      </c>
      <c r="BE13" s="9">
        <v>9</v>
      </c>
      <c r="BF13" s="25">
        <v>9</v>
      </c>
      <c r="BG13" s="25">
        <v>4</v>
      </c>
      <c r="BH13" s="9">
        <v>5</v>
      </c>
      <c r="BI13" s="9">
        <v>2</v>
      </c>
      <c r="BJ13" s="9">
        <v>35</v>
      </c>
      <c r="BK13" s="9">
        <v>37</v>
      </c>
      <c r="BL13" s="9">
        <v>1</v>
      </c>
      <c r="BM13" s="39">
        <v>0.03</v>
      </c>
      <c r="BN13" s="13">
        <v>9.5238095238095195E-3</v>
      </c>
      <c r="BO13" s="40">
        <v>1</v>
      </c>
      <c r="BP13" s="40">
        <v>0</v>
      </c>
      <c r="BQ13" s="9">
        <f t="shared" si="3"/>
        <v>1</v>
      </c>
      <c r="BR13" s="17">
        <v>3371.2932009925598</v>
      </c>
      <c r="BS13" s="17">
        <v>3375.1258064516101</v>
      </c>
      <c r="BT13" s="13">
        <f t="shared" si="4"/>
        <v>1.1368354012999673E-3</v>
      </c>
      <c r="BU13" s="9">
        <v>1</v>
      </c>
      <c r="BV13" s="9">
        <v>0</v>
      </c>
      <c r="BW13" s="9">
        <v>0</v>
      </c>
      <c r="BX13" s="9">
        <v>25</v>
      </c>
      <c r="BY13" s="9">
        <v>25</v>
      </c>
      <c r="BZ13" s="9">
        <v>0</v>
      </c>
      <c r="CA13" s="9">
        <v>1.5</v>
      </c>
      <c r="CB13" s="9" t="s">
        <v>95</v>
      </c>
      <c r="CC13" s="9">
        <v>5</v>
      </c>
      <c r="CD13" s="9">
        <v>1.5</v>
      </c>
      <c r="CE13" s="9">
        <f t="shared" si="5"/>
        <v>10</v>
      </c>
      <c r="CF13" s="12">
        <f t="shared" si="6"/>
        <v>43.549726303290129</v>
      </c>
      <c r="CG13" s="9">
        <v>98</v>
      </c>
      <c r="CH13" s="9">
        <v>98</v>
      </c>
      <c r="CI13" s="43">
        <f t="shared" si="7"/>
        <v>1</v>
      </c>
      <c r="CJ13" s="44">
        <v>6</v>
      </c>
      <c r="CK13" s="9">
        <v>12</v>
      </c>
      <c r="CL13" s="9">
        <v>12</v>
      </c>
      <c r="CM13" s="43">
        <f t="shared" si="8"/>
        <v>1</v>
      </c>
      <c r="CN13" s="44">
        <v>6</v>
      </c>
      <c r="CO13" s="44">
        <f t="shared" si="9"/>
        <v>12</v>
      </c>
      <c r="CP13" s="25">
        <v>8</v>
      </c>
      <c r="CQ13" s="12">
        <v>5</v>
      </c>
      <c r="CR13" s="13">
        <v>1</v>
      </c>
      <c r="CS13" s="13">
        <v>0.97201017811704804</v>
      </c>
      <c r="CT13" s="12">
        <v>3</v>
      </c>
      <c r="CU13" s="17">
        <f t="shared" si="10"/>
        <v>8</v>
      </c>
      <c r="CV13" s="47">
        <v>0.9</v>
      </c>
      <c r="CW13" s="47">
        <v>0.95</v>
      </c>
      <c r="CX13" s="43">
        <v>1</v>
      </c>
      <c r="CY13" s="48">
        <v>3</v>
      </c>
      <c r="CZ13" s="47">
        <v>0.75</v>
      </c>
      <c r="DA13" s="47">
        <v>0.85</v>
      </c>
      <c r="DB13" s="43">
        <v>0.91666666666666696</v>
      </c>
      <c r="DC13" s="48">
        <v>3</v>
      </c>
      <c r="DD13" s="50">
        <v>6</v>
      </c>
      <c r="DE13" s="50">
        <v>6</v>
      </c>
      <c r="DF13" s="48">
        <v>4</v>
      </c>
      <c r="DG13" s="51">
        <v>300</v>
      </c>
      <c r="DH13" s="12">
        <v>3</v>
      </c>
      <c r="DI13" s="13">
        <v>0.114370959721532</v>
      </c>
      <c r="DJ13" s="12">
        <v>0</v>
      </c>
      <c r="DK13" s="12">
        <f t="shared" si="11"/>
        <v>33</v>
      </c>
      <c r="DL13" s="9"/>
      <c r="DM13" s="9"/>
      <c r="DN13" s="54"/>
      <c r="DO13" s="26"/>
      <c r="DP13" s="9"/>
      <c r="DQ13" s="9"/>
      <c r="DR13" s="17">
        <v>6.17</v>
      </c>
      <c r="DS13" s="25">
        <v>14</v>
      </c>
      <c r="DT13" s="59"/>
      <c r="DU13" s="9"/>
      <c r="DV13" s="57">
        <v>16</v>
      </c>
      <c r="DW13" s="58">
        <v>-10</v>
      </c>
      <c r="DX13" s="12"/>
      <c r="DY13" s="12"/>
      <c r="DZ13" s="12"/>
      <c r="EA13" s="12"/>
      <c r="EB13" s="64">
        <f t="shared" si="12"/>
        <v>-10</v>
      </c>
      <c r="EC13" s="37">
        <f t="shared" si="13"/>
        <v>66.549726303290129</v>
      </c>
      <c r="ED13" s="65">
        <f t="shared" si="14"/>
        <v>3.3274863151645064</v>
      </c>
    </row>
    <row r="14" spans="1:134" s="1" customFormat="1" x14ac:dyDescent="0.3">
      <c r="A14" s="9"/>
      <c r="B14" s="10">
        <v>0.2394</v>
      </c>
      <c r="C14" s="11"/>
      <c r="D14" s="10">
        <v>5.8562636196505001E-2</v>
      </c>
      <c r="E14" s="10"/>
      <c r="F14" s="13">
        <v>0.79064039408867004</v>
      </c>
      <c r="G14" s="13">
        <v>0.83727810650887602</v>
      </c>
      <c r="H14" s="9"/>
      <c r="I14" s="13"/>
      <c r="J14" s="9"/>
      <c r="K14" s="18">
        <v>1E-4</v>
      </c>
      <c r="L14" s="19"/>
      <c r="M14" s="16">
        <v>0</v>
      </c>
      <c r="N14" s="9"/>
      <c r="O14" s="12"/>
      <c r="P14" s="9">
        <v>4</v>
      </c>
      <c r="Q14" s="9"/>
      <c r="R14" s="25">
        <f>SUM(R8:R13)</f>
        <v>14</v>
      </c>
      <c r="S14" s="9"/>
      <c r="T14" s="12"/>
      <c r="U14" s="13">
        <v>3.4200000000000001E-2</v>
      </c>
      <c r="V14" s="12"/>
      <c r="W14" s="13">
        <v>0.97130000000000005</v>
      </c>
      <c r="X14" s="26"/>
      <c r="Y14" s="13">
        <v>0.97886753751484401</v>
      </c>
      <c r="Z14" s="26"/>
      <c r="AA14" s="13">
        <v>0.72873259203281904</v>
      </c>
      <c r="AB14" s="26"/>
      <c r="AC14" s="13">
        <v>0.909260991580917</v>
      </c>
      <c r="AD14" s="26"/>
      <c r="AE14" s="13">
        <v>0.98060000000000003</v>
      </c>
      <c r="AF14" s="26"/>
      <c r="AG14" s="30">
        <v>32351</v>
      </c>
      <c r="AH14" s="19"/>
      <c r="AI14" s="30">
        <v>33163</v>
      </c>
      <c r="AJ14" s="19"/>
      <c r="AK14" s="10">
        <v>1</v>
      </c>
      <c r="AL14" s="26"/>
      <c r="AM14" s="10">
        <v>1</v>
      </c>
      <c r="AN14" s="26"/>
      <c r="AO14" s="13">
        <v>0.98599999999999999</v>
      </c>
      <c r="AP14" s="35">
        <v>1.84</v>
      </c>
      <c r="AQ14" s="36">
        <v>1</v>
      </c>
      <c r="AR14" s="35">
        <v>2</v>
      </c>
      <c r="AS14" s="36">
        <v>0.8952</v>
      </c>
      <c r="AT14" s="35">
        <v>0</v>
      </c>
      <c r="AU14" s="35">
        <v>0</v>
      </c>
      <c r="AV14" s="35">
        <v>1</v>
      </c>
      <c r="AW14" s="35">
        <v>0</v>
      </c>
      <c r="AX14" s="35">
        <v>0.5</v>
      </c>
      <c r="AY14" s="37"/>
      <c r="AZ14" s="9">
        <f t="shared" ref="AZ14:BC14" si="15">SUM(AZ8:AZ13)</f>
        <v>96</v>
      </c>
      <c r="BA14" s="9">
        <f t="shared" si="15"/>
        <v>99</v>
      </c>
      <c r="BB14" s="9">
        <f t="shared" si="15"/>
        <v>42</v>
      </c>
      <c r="BC14" s="9">
        <f t="shared" si="15"/>
        <v>34</v>
      </c>
      <c r="BD14" s="9"/>
      <c r="BE14" s="9">
        <f t="shared" ref="BE14:BH14" si="16">SUM(BE8:BE13)</f>
        <v>119</v>
      </c>
      <c r="BF14" s="9">
        <f t="shared" si="16"/>
        <v>121</v>
      </c>
      <c r="BG14" s="9">
        <f t="shared" si="16"/>
        <v>51</v>
      </c>
      <c r="BH14" s="9">
        <f t="shared" si="16"/>
        <v>34</v>
      </c>
      <c r="BI14" s="9"/>
      <c r="BJ14" s="9">
        <f>SUM(BJ8:BJ13)</f>
        <v>210</v>
      </c>
      <c r="BK14" s="9"/>
      <c r="BL14" s="9"/>
      <c r="BM14" s="39">
        <v>0.03</v>
      </c>
      <c r="BN14" s="13">
        <v>7.3684210526315796E-2</v>
      </c>
      <c r="BO14" s="40"/>
      <c r="BP14" s="40"/>
      <c r="BQ14" s="9"/>
      <c r="BR14" s="5"/>
      <c r="BS14" s="5"/>
      <c r="BT14" s="5"/>
      <c r="BU14" s="5"/>
      <c r="BV14" s="5"/>
      <c r="BW14" s="5"/>
      <c r="BX14" s="9">
        <f>SUM(BX8:BX13)</f>
        <v>150</v>
      </c>
      <c r="BY14" s="9">
        <v>150</v>
      </c>
      <c r="BZ14" s="9" t="s">
        <v>67</v>
      </c>
      <c r="CA14" s="9" t="s">
        <v>67</v>
      </c>
      <c r="CB14" s="9" t="s">
        <v>97</v>
      </c>
      <c r="CC14" s="9">
        <v>30</v>
      </c>
      <c r="CD14" s="9" t="s">
        <v>67</v>
      </c>
      <c r="CE14" s="9" t="s">
        <v>67</v>
      </c>
      <c r="CF14" s="12"/>
      <c r="CG14" s="45">
        <v>104</v>
      </c>
      <c r="CH14" s="44">
        <v>104</v>
      </c>
      <c r="CI14" s="43">
        <v>1</v>
      </c>
      <c r="CJ14" s="44"/>
      <c r="CK14" s="44"/>
      <c r="CL14" s="44"/>
      <c r="CM14" s="44"/>
      <c r="CN14" s="44"/>
      <c r="CO14" s="44"/>
      <c r="CP14" s="13"/>
      <c r="CQ14" s="12"/>
      <c r="CR14" s="13">
        <v>1</v>
      </c>
      <c r="CS14" s="13">
        <v>0.95004897159647395</v>
      </c>
      <c r="CT14" s="18"/>
      <c r="CU14" s="9"/>
      <c r="CV14" s="47">
        <v>0.9</v>
      </c>
      <c r="CW14" s="47">
        <v>0.95</v>
      </c>
      <c r="CX14" s="43">
        <v>0.97354497354497305</v>
      </c>
      <c r="CY14" s="48"/>
      <c r="CZ14" s="47">
        <v>0.75</v>
      </c>
      <c r="DA14" s="47">
        <v>0.85</v>
      </c>
      <c r="DB14" s="43">
        <v>0.49417562724014302</v>
      </c>
      <c r="DC14" s="48"/>
      <c r="DD14" s="50">
        <v>35</v>
      </c>
      <c r="DE14" s="52"/>
      <c r="DF14" s="48"/>
      <c r="DG14" s="53">
        <v>1077</v>
      </c>
      <c r="DH14" s="12"/>
      <c r="DI14" s="13">
        <v>8.6099999999999996E-2</v>
      </c>
      <c r="DJ14" s="17"/>
      <c r="DK14" s="12"/>
      <c r="DL14" s="12"/>
      <c r="DM14" s="12"/>
      <c r="DN14" s="9"/>
      <c r="DO14" s="9"/>
      <c r="DP14" s="9"/>
      <c r="DQ14" s="9"/>
      <c r="DR14" s="17">
        <v>6.22</v>
      </c>
      <c r="DS14" s="25">
        <v>14</v>
      </c>
      <c r="DT14" s="13"/>
      <c r="DU14" s="9"/>
      <c r="DV14" s="28">
        <v>16</v>
      </c>
      <c r="DW14" s="61"/>
      <c r="DX14" s="12"/>
      <c r="DY14" s="12"/>
      <c r="DZ14" s="12"/>
      <c r="EA14" s="12"/>
      <c r="EB14" s="12"/>
      <c r="EC14" s="37"/>
    </row>
    <row r="15" spans="1:134" x14ac:dyDescent="0.15">
      <c r="BX15" s="41"/>
      <c r="BY15" s="41"/>
      <c r="BZ15" s="41"/>
      <c r="CA15" s="41"/>
      <c r="CB15" s="41"/>
      <c r="CC15" s="41"/>
      <c r="CD15" s="41"/>
      <c r="CE15" s="41"/>
    </row>
    <row r="16" spans="1:134" x14ac:dyDescent="0.15">
      <c r="BX16" s="41"/>
      <c r="BY16" s="41"/>
      <c r="BZ16" s="41"/>
      <c r="CA16" s="41"/>
      <c r="CB16" s="41"/>
      <c r="CC16" s="41"/>
      <c r="CD16" s="41"/>
      <c r="CE16" s="41"/>
    </row>
    <row r="17" spans="76:83" x14ac:dyDescent="0.15">
      <c r="BX17" s="41"/>
      <c r="BY17" s="41"/>
      <c r="BZ17" s="41"/>
      <c r="CA17" s="41"/>
      <c r="CB17" s="41"/>
      <c r="CC17" s="41"/>
      <c r="CD17" s="41"/>
      <c r="CE17" s="41"/>
    </row>
    <row r="18" spans="76:83" x14ac:dyDescent="0.15">
      <c r="BX18" s="41"/>
      <c r="BY18" s="41"/>
      <c r="BZ18" s="41"/>
      <c r="CA18" s="41"/>
      <c r="CB18" s="41"/>
      <c r="CC18" s="41"/>
      <c r="CD18" s="41"/>
      <c r="CE18" s="41"/>
    </row>
    <row r="19" spans="76:83" x14ac:dyDescent="0.15">
      <c r="BX19" s="41"/>
      <c r="BY19" s="41"/>
      <c r="BZ19" s="41"/>
      <c r="CA19" s="41"/>
      <c r="CB19" s="41"/>
      <c r="CC19" s="41"/>
      <c r="CD19" s="41"/>
      <c r="CE19" s="41"/>
    </row>
    <row r="20" spans="76:83" x14ac:dyDescent="0.15">
      <c r="BX20" s="41"/>
      <c r="BY20" s="41"/>
      <c r="BZ20" s="41"/>
      <c r="CA20" s="41"/>
      <c r="CB20" s="41"/>
      <c r="CC20" s="41"/>
      <c r="CD20" s="41"/>
      <c r="CE20" s="41"/>
    </row>
    <row r="21" spans="76:83" x14ac:dyDescent="0.15">
      <c r="BX21" s="41"/>
      <c r="BY21" s="41"/>
      <c r="BZ21" s="41"/>
      <c r="CA21" s="41"/>
      <c r="CB21" s="41"/>
      <c r="CC21" s="41"/>
      <c r="CD21" s="41"/>
      <c r="CE21" s="41"/>
    </row>
    <row r="22" spans="76:83" x14ac:dyDescent="0.15">
      <c r="BX22" s="41"/>
      <c r="BY22" s="41"/>
      <c r="BZ22" s="41"/>
      <c r="CA22" s="41"/>
      <c r="CB22" s="41"/>
      <c r="CC22" s="41"/>
      <c r="CD22" s="41"/>
      <c r="CE22" s="41"/>
    </row>
    <row r="23" spans="76:83" x14ac:dyDescent="0.15">
      <c r="BX23" s="41"/>
      <c r="BY23" s="41"/>
      <c r="BZ23" s="41"/>
      <c r="CA23" s="41"/>
      <c r="CB23" s="41"/>
      <c r="CC23" s="41"/>
      <c r="CD23" s="41"/>
      <c r="CE23" s="41"/>
    </row>
    <row r="24" spans="76:83" x14ac:dyDescent="0.15">
      <c r="BX24" s="41"/>
      <c r="BY24" s="41"/>
      <c r="BZ24" s="41"/>
      <c r="CA24" s="41"/>
      <c r="CB24" s="41"/>
      <c r="CC24" s="41"/>
      <c r="CD24" s="41"/>
      <c r="CE24" s="41"/>
    </row>
    <row r="25" spans="76:83" x14ac:dyDescent="0.15">
      <c r="BX25" s="41"/>
      <c r="BY25" s="41"/>
      <c r="BZ25" s="41"/>
      <c r="CA25" s="41"/>
      <c r="CB25" s="41"/>
      <c r="CC25" s="41"/>
      <c r="CD25" s="41"/>
      <c r="CE25" s="41"/>
    </row>
  </sheetData>
  <protectedRanges>
    <protectedRange sqref="AO8:AX14" name="Range1"/>
  </protectedRanges>
  <mergeCells count="134">
    <mergeCell ref="DK3:DK7"/>
    <mergeCell ref="EB3:EB7"/>
    <mergeCell ref="EC1:EC7"/>
    <mergeCell ref="DL3:DM6"/>
    <mergeCell ref="DN3:DO6"/>
    <mergeCell ref="DP3:DQ6"/>
    <mergeCell ref="DV3:DW6"/>
    <mergeCell ref="DX3:DY6"/>
    <mergeCell ref="DZ3:EA6"/>
    <mergeCell ref="DR3:DU6"/>
    <mergeCell ref="CG1:DK2"/>
    <mergeCell ref="DL1:EB2"/>
    <mergeCell ref="CR6:CT6"/>
    <mergeCell ref="CV6:CY6"/>
    <mergeCell ref="CZ6:DC6"/>
    <mergeCell ref="DD6:DF6"/>
    <mergeCell ref="DG6:DH6"/>
    <mergeCell ref="DI6:DJ6"/>
    <mergeCell ref="A1:A3"/>
    <mergeCell ref="A5:A6"/>
    <mergeCell ref="O3:O7"/>
    <mergeCell ref="T3:T7"/>
    <mergeCell ref="AY3:AY7"/>
    <mergeCell ref="CE3:CE7"/>
    <mergeCell ref="CF2:CF7"/>
    <mergeCell ref="CO5:CO7"/>
    <mergeCell ref="CU5:CU7"/>
    <mergeCell ref="CB4:CD5"/>
    <mergeCell ref="BX4:CA5"/>
    <mergeCell ref="BJ6:BL6"/>
    <mergeCell ref="BM6:BQ6"/>
    <mergeCell ref="BR6:BU6"/>
    <mergeCell ref="BV6:BW6"/>
    <mergeCell ref="BX6:CA6"/>
    <mergeCell ref="CB6:CD6"/>
    <mergeCell ref="CG6:CJ6"/>
    <mergeCell ref="CK6:CN6"/>
    <mergeCell ref="CP6:CQ6"/>
    <mergeCell ref="B6:E6"/>
    <mergeCell ref="F6:H6"/>
    <mergeCell ref="I6:J6"/>
    <mergeCell ref="AG6:AH6"/>
    <mergeCell ref="AI6:AJ6"/>
    <mergeCell ref="AK6:AL6"/>
    <mergeCell ref="AM6:AN6"/>
    <mergeCell ref="AZ6:BD6"/>
    <mergeCell ref="BE6:BI6"/>
    <mergeCell ref="CZ4:DC4"/>
    <mergeCell ref="DD4:DF4"/>
    <mergeCell ref="DG4:DH4"/>
    <mergeCell ref="DI4:DJ4"/>
    <mergeCell ref="B5:E5"/>
    <mergeCell ref="F5:H5"/>
    <mergeCell ref="I5:J5"/>
    <mergeCell ref="AZ5:BD5"/>
    <mergeCell ref="BE5:BI5"/>
    <mergeCell ref="BJ5:BL5"/>
    <mergeCell ref="BM5:BQ5"/>
    <mergeCell ref="BR5:BU5"/>
    <mergeCell ref="BV5:BW5"/>
    <mergeCell ref="CG5:CJ5"/>
    <mergeCell ref="CK5:CN5"/>
    <mergeCell ref="CP5:CT5"/>
    <mergeCell ref="CV5:CY5"/>
    <mergeCell ref="CZ5:DC5"/>
    <mergeCell ref="DD5:DF5"/>
    <mergeCell ref="DG5:DH5"/>
    <mergeCell ref="DI5:DJ5"/>
    <mergeCell ref="AU4:AV4"/>
    <mergeCell ref="AW4:AX4"/>
    <mergeCell ref="AZ4:BI4"/>
    <mergeCell ref="BJ4:BQ4"/>
    <mergeCell ref="BR4:BU4"/>
    <mergeCell ref="BV4:BW4"/>
    <mergeCell ref="CG4:CJ4"/>
    <mergeCell ref="CP4:CU4"/>
    <mergeCell ref="CV4:CY4"/>
    <mergeCell ref="CZ3:DC3"/>
    <mergeCell ref="DD3:DF3"/>
    <mergeCell ref="DG3:DH3"/>
    <mergeCell ref="DI3:DJ3"/>
    <mergeCell ref="B4:E4"/>
    <mergeCell ref="F4:H4"/>
    <mergeCell ref="I4:J4"/>
    <mergeCell ref="K4:L4"/>
    <mergeCell ref="M4:N4"/>
    <mergeCell ref="P4:Q4"/>
    <mergeCell ref="R4:S4"/>
    <mergeCell ref="U4:V4"/>
    <mergeCell ref="W4:X4"/>
    <mergeCell ref="Y4:Z4"/>
    <mergeCell ref="AA4:AB4"/>
    <mergeCell ref="AC4:AD4"/>
    <mergeCell ref="AE4:AF4"/>
    <mergeCell ref="AG4:AH4"/>
    <mergeCell ref="AI4:AJ4"/>
    <mergeCell ref="AK4:AL4"/>
    <mergeCell ref="AM4:AN4"/>
    <mergeCell ref="AO4:AP4"/>
    <mergeCell ref="AQ4:AR4"/>
    <mergeCell ref="AS4:AT4"/>
    <mergeCell ref="AS3:AT3"/>
    <mergeCell ref="AU3:AV3"/>
    <mergeCell ref="AW3:AX3"/>
    <mergeCell ref="AZ3:BQ3"/>
    <mergeCell ref="BR3:BW3"/>
    <mergeCell ref="BX3:CD3"/>
    <mergeCell ref="CG3:CO3"/>
    <mergeCell ref="CP3:CU3"/>
    <mergeCell ref="CV3:CY3"/>
    <mergeCell ref="B1:CF1"/>
    <mergeCell ref="B2:O2"/>
    <mergeCell ref="P2:T2"/>
    <mergeCell ref="U2:AY2"/>
    <mergeCell ref="AZ2:CE2"/>
    <mergeCell ref="B3:E3"/>
    <mergeCell ref="F3:H3"/>
    <mergeCell ref="I3:J3"/>
    <mergeCell ref="K3:L3"/>
    <mergeCell ref="M3:N3"/>
    <mergeCell ref="P3:Q3"/>
    <mergeCell ref="R3:S3"/>
    <mergeCell ref="U3:V3"/>
    <mergeCell ref="W3:X3"/>
    <mergeCell ref="Y3:Z3"/>
    <mergeCell ref="AA3:AB3"/>
    <mergeCell ref="AC3:AD3"/>
    <mergeCell ref="AE3:AF3"/>
    <mergeCell ref="AG3:AH3"/>
    <mergeCell ref="AI3:AJ3"/>
    <mergeCell ref="AK3:AL3"/>
    <mergeCell ref="AM3:AN3"/>
    <mergeCell ref="AO3:AP3"/>
    <mergeCell ref="AQ3:AR3"/>
  </mergeCells>
  <phoneticPr fontId="8" type="noConversion"/>
  <pageMargins left="0.75" right="0.75" top="1" bottom="1" header="0.5" footer="0.5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Range1" rangeCreator="" othersAccessPermission="edit"/>
  </rangeList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河南有限公司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安丹</dc:creator>
  <cp:lastModifiedBy>Administrator</cp:lastModifiedBy>
  <dcterms:created xsi:type="dcterms:W3CDTF">2021-08-09T06:39:00Z</dcterms:created>
  <dcterms:modified xsi:type="dcterms:W3CDTF">2023-03-03T09:24:10Z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AB22EAD11E294F2E83BC2FEADCD22A7C</vt:lpwstr>
  </property>
</Properties>
</file>