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2.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https://dehaagsehogeschool-my.sharepoint.com/personal/23029943_student_hhs_nl/Documents/Leerjaar 1/Semester 2/Project Jochem/Scanner/UML- en tetxtfiles/"/>
    </mc:Choice>
  </mc:AlternateContent>
  <xr:revisionPtr revIDLastSave="136" documentId="8_{E3617651-42B8-7B45-81D7-68827D3959A0}" xr6:coauthVersionLast="47" xr6:coauthVersionMax="47" xr10:uidLastSave="{1FEF476C-C918-4F92-9C3C-F07D4483AFC1}"/>
  <bookViews>
    <workbookView xWindow="5340" yWindow="-16320" windowWidth="29040" windowHeight="15720" activeTab="1" xr2:uid="{00000000-000D-0000-FFFF-FFFF00000000}"/>
  </bookViews>
  <sheets>
    <sheet name="Index beknopt" sheetId="4" r:id="rId1"/>
    <sheet name="Index 2021" sheetId="2" r:id="rId2"/>
    <sheet name="Voorspellen" sheetId="3" r:id="rId3"/>
    <sheet name="Uitslag Enquête"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4" l="1" a="1"/>
  <c r="A3" i="4" s="1"/>
  <c r="R103" i="1"/>
  <c r="R101" i="1"/>
  <c r="R102" i="1"/>
  <c r="Q103" i="1"/>
  <c r="Q102" i="1"/>
  <c r="Q101" i="1"/>
  <c r="O156" i="2"/>
  <c r="M156" i="2"/>
  <c r="K156" i="2"/>
  <c r="D2" i="3"/>
  <c r="F2" i="3"/>
  <c r="H2" i="3"/>
  <c r="J2" i="3"/>
  <c r="L2" i="3"/>
  <c r="M2" i="3"/>
  <c r="O2" i="3"/>
  <c r="Q2" i="3"/>
  <c r="S2" i="3"/>
  <c r="U2" i="3"/>
  <c r="W2" i="3"/>
  <c r="X2" i="3"/>
  <c r="Z2" i="3"/>
  <c r="AB2" i="3"/>
  <c r="AD2" i="3"/>
  <c r="AF2" i="3"/>
  <c r="AG2" i="3"/>
  <c r="D4" i="3"/>
  <c r="F4" i="3"/>
  <c r="H4" i="3"/>
  <c r="J4" i="3"/>
  <c r="L4" i="3"/>
  <c r="M4" i="3"/>
  <c r="O4" i="3"/>
  <c r="Q4" i="3"/>
  <c r="S4" i="3"/>
  <c r="U4" i="3"/>
  <c r="W4" i="3"/>
  <c r="X4" i="3"/>
  <c r="Z4" i="3"/>
  <c r="AB4" i="3"/>
  <c r="AD4" i="3"/>
  <c r="AF4" i="3"/>
  <c r="AG4" i="3"/>
  <c r="AF10" i="3"/>
  <c r="AD10" i="3"/>
  <c r="AB10" i="3"/>
  <c r="Z10" i="3"/>
  <c r="AG10" i="3"/>
  <c r="W10" i="3"/>
  <c r="U10" i="3"/>
  <c r="S10" i="3"/>
  <c r="Q10" i="3"/>
  <c r="O10" i="3"/>
  <c r="X10" i="3"/>
  <c r="L10" i="3"/>
  <c r="J10" i="3"/>
  <c r="H10" i="3"/>
  <c r="F10" i="3"/>
  <c r="D10" i="3"/>
  <c r="M10" i="3"/>
  <c r="B10" i="3"/>
  <c r="D8" i="3"/>
  <c r="F8" i="3"/>
  <c r="H8" i="3"/>
  <c r="J8" i="3"/>
  <c r="L8" i="3"/>
  <c r="M8" i="3"/>
  <c r="O8" i="3"/>
  <c r="Q8" i="3"/>
  <c r="S8" i="3"/>
  <c r="U8" i="3"/>
  <c r="W8" i="3"/>
  <c r="X8" i="3"/>
  <c r="Z8" i="3"/>
  <c r="AB8" i="3"/>
  <c r="AD8" i="3"/>
  <c r="AF8" i="3"/>
  <c r="AG8" i="3"/>
  <c r="AF6" i="3"/>
  <c r="AD6" i="3"/>
  <c r="AB6" i="3"/>
  <c r="Z6" i="3"/>
  <c r="AG6" i="3"/>
  <c r="W6" i="3"/>
  <c r="U6" i="3"/>
  <c r="S6" i="3"/>
  <c r="Q6" i="3"/>
  <c r="O6" i="3"/>
  <c r="X6" i="3"/>
  <c r="L6" i="3"/>
  <c r="J6" i="3"/>
  <c r="H6" i="3"/>
  <c r="F6" i="3"/>
  <c r="D6" i="3"/>
  <c r="M6" i="3"/>
  <c r="B6" i="3"/>
  <c r="BI8" i="3"/>
  <c r="BI6" i="3"/>
  <c r="BI2" i="3"/>
  <c r="X4" i="2"/>
  <c r="X3" i="2"/>
  <c r="X6" i="2"/>
  <c r="X7" i="2"/>
  <c r="X5" i="2"/>
  <c r="X8" i="2"/>
  <c r="X9" i="2"/>
  <c r="X10" i="2"/>
  <c r="X12" i="2"/>
  <c r="X13" i="2"/>
  <c r="X15" i="2"/>
  <c r="X11" i="2"/>
  <c r="AC11" i="2" s="1"/>
  <c r="X14" i="2"/>
  <c r="X19" i="2"/>
  <c r="X17" i="2"/>
  <c r="X20" i="2"/>
  <c r="X16" i="2"/>
  <c r="X21" i="2"/>
  <c r="X22" i="2"/>
  <c r="X18" i="2"/>
  <c r="X23" i="2"/>
  <c r="X24" i="2"/>
  <c r="X26" i="2"/>
  <c r="X29" i="2"/>
  <c r="X30" i="2"/>
  <c r="X28" i="2"/>
  <c r="X27" i="2"/>
  <c r="X25" i="2"/>
  <c r="X31" i="2"/>
  <c r="X33" i="2"/>
  <c r="X35" i="2"/>
  <c r="X34" i="2"/>
  <c r="X37" i="2"/>
  <c r="X36" i="2"/>
  <c r="X32" i="2"/>
  <c r="X38" i="2"/>
  <c r="X40" i="2"/>
  <c r="X39" i="2"/>
  <c r="X43" i="2"/>
  <c r="X48" i="2"/>
  <c r="X41" i="2"/>
  <c r="X42" i="2"/>
  <c r="X45" i="2"/>
  <c r="X44" i="2"/>
  <c r="X47" i="2"/>
  <c r="X50" i="2"/>
  <c r="X46" i="2"/>
  <c r="X52" i="2"/>
  <c r="X49" i="2"/>
  <c r="X64" i="2"/>
  <c r="X58" i="2"/>
  <c r="X59" i="2"/>
  <c r="X56" i="2"/>
  <c r="X54" i="2"/>
  <c r="X51" i="2"/>
  <c r="X65" i="2"/>
  <c r="X62" i="2"/>
  <c r="AC62" i="2" s="1"/>
  <c r="X63" i="2"/>
  <c r="X53" i="2"/>
  <c r="X60" i="2"/>
  <c r="X57" i="2"/>
  <c r="X55" i="2"/>
  <c r="X61" i="2"/>
  <c r="X67" i="2"/>
  <c r="X69" i="2"/>
  <c r="X66" i="2"/>
  <c r="X73" i="2"/>
  <c r="X72" i="2"/>
  <c r="X71" i="2"/>
  <c r="X68" i="2"/>
  <c r="X81" i="2"/>
  <c r="X70" i="2"/>
  <c r="X74" i="2"/>
  <c r="X76" i="2"/>
  <c r="AC76" i="2" s="1"/>
  <c r="X77" i="2"/>
  <c r="X75" i="2"/>
  <c r="X80" i="2"/>
  <c r="X96" i="2"/>
  <c r="X82" i="2"/>
  <c r="X92" i="2"/>
  <c r="X84" i="2"/>
  <c r="X78" i="2"/>
  <c r="X79" i="2"/>
  <c r="X90" i="2"/>
  <c r="X86" i="2"/>
  <c r="X89" i="2"/>
  <c r="X88" i="2"/>
  <c r="X83" i="2"/>
  <c r="X100" i="2"/>
  <c r="X85" i="2"/>
  <c r="X97" i="2"/>
  <c r="X101" i="2"/>
  <c r="X93" i="2"/>
  <c r="X94" i="2"/>
  <c r="X91" i="2"/>
  <c r="X95" i="2"/>
  <c r="X103" i="2"/>
  <c r="AC103" i="2" s="1"/>
  <c r="X87" i="2"/>
  <c r="X104" i="2"/>
  <c r="X98" i="2"/>
  <c r="AC98" i="2" s="1"/>
  <c r="X118" i="2"/>
  <c r="X107" i="2"/>
  <c r="X106" i="2"/>
  <c r="X102" i="2"/>
  <c r="X105" i="2"/>
  <c r="X99" i="2"/>
  <c r="X112" i="2"/>
  <c r="AC112" i="2" s="1"/>
  <c r="X113" i="2"/>
  <c r="X108" i="2"/>
  <c r="X110" i="2"/>
  <c r="X115" i="2"/>
  <c r="X114" i="2"/>
  <c r="X123" i="2"/>
  <c r="X109" i="2"/>
  <c r="X111" i="2"/>
  <c r="X116" i="2"/>
  <c r="X130" i="2"/>
  <c r="X120" i="2"/>
  <c r="X121" i="2"/>
  <c r="X124" i="2"/>
  <c r="X119" i="2"/>
  <c r="X117" i="2"/>
  <c r="X122" i="2"/>
  <c r="X139" i="2"/>
  <c r="X125" i="2"/>
  <c r="X127" i="2"/>
  <c r="X126" i="2"/>
  <c r="X129" i="2"/>
  <c r="X133" i="2"/>
  <c r="X137" i="2"/>
  <c r="X134" i="2"/>
  <c r="X131" i="2"/>
  <c r="X132" i="2"/>
  <c r="X141" i="2"/>
  <c r="X135" i="2"/>
  <c r="X128" i="2"/>
  <c r="X142" i="2"/>
  <c r="X136" i="2"/>
  <c r="AC136" i="2" s="1"/>
  <c r="X138" i="2"/>
  <c r="X140" i="2"/>
  <c r="X146" i="2"/>
  <c r="X145" i="2"/>
  <c r="X143" i="2"/>
  <c r="X147" i="2"/>
  <c r="X148" i="2"/>
  <c r="X144" i="2"/>
  <c r="X149" i="2"/>
  <c r="X150" i="2"/>
  <c r="X153" i="2"/>
  <c r="X152" i="2"/>
  <c r="X154" i="2"/>
  <c r="X151" i="2"/>
  <c r="X156" i="2"/>
  <c r="X157" i="2"/>
  <c r="X158" i="2"/>
  <c r="X155" i="2"/>
  <c r="X159" i="2"/>
  <c r="X160" i="2"/>
  <c r="X2" i="2"/>
  <c r="AE30" i="2"/>
  <c r="AE31" i="2"/>
  <c r="AE33" i="2"/>
  <c r="AB28" i="2"/>
  <c r="Y91" i="2"/>
  <c r="Z91" i="2" s="1"/>
  <c r="Q8" i="2"/>
  <c r="Q6" i="2"/>
  <c r="Q3" i="2"/>
  <c r="Q132" i="2"/>
  <c r="Q29" i="2"/>
  <c r="Q86" i="2"/>
  <c r="Q9" i="2"/>
  <c r="Q64" i="2"/>
  <c r="Q155" i="2"/>
  <c r="Q127" i="2"/>
  <c r="Q156" i="2"/>
  <c r="Q139" i="2"/>
  <c r="Q126" i="2"/>
  <c r="Q22" i="2"/>
  <c r="Q72" i="2"/>
  <c r="Q13" i="2"/>
  <c r="Q130" i="2"/>
  <c r="Q83" i="2"/>
  <c r="Q140" i="2"/>
  <c r="Q57" i="2"/>
  <c r="Q19" i="2"/>
  <c r="Q111" i="2"/>
  <c r="Q136" i="2"/>
  <c r="Q70" i="2"/>
  <c r="Q46" i="2"/>
  <c r="Q50" i="2"/>
  <c r="Q133" i="2"/>
  <c r="Q116" i="2"/>
  <c r="Q11" i="2"/>
  <c r="Q73" i="2"/>
  <c r="Q54" i="2"/>
  <c r="Q65" i="2"/>
  <c r="Q115" i="2"/>
  <c r="Q123" i="2"/>
  <c r="Q32" i="2"/>
  <c r="Q95" i="2"/>
  <c r="Q134" i="2"/>
  <c r="Q31" i="2"/>
  <c r="Q43" i="2"/>
  <c r="Q21" i="2"/>
  <c r="Q108" i="2"/>
  <c r="Q14" i="2"/>
  <c r="Q146" i="2"/>
  <c r="Q88" i="2"/>
  <c r="Q128" i="2"/>
  <c r="Q28" i="2"/>
  <c r="Q2" i="2"/>
  <c r="Q124" i="2"/>
  <c r="Q68" i="2"/>
  <c r="Q52" i="2"/>
  <c r="Q75" i="2"/>
  <c r="Q159" i="2"/>
  <c r="Q138" i="2"/>
  <c r="Q154" i="2"/>
  <c r="Q149" i="2"/>
  <c r="Q23" i="2"/>
  <c r="Q125" i="2"/>
  <c r="Q10" i="2"/>
  <c r="Q25" i="2"/>
  <c r="Q109" i="2"/>
  <c r="Q74" i="2"/>
  <c r="Q61" i="2"/>
  <c r="Q38" i="2"/>
  <c r="Q98" i="2"/>
  <c r="Q100" i="2"/>
  <c r="Q97" i="2"/>
  <c r="Q12" i="2"/>
  <c r="Q141" i="2"/>
  <c r="Q53" i="2"/>
  <c r="R53" i="2" s="1"/>
  <c r="Q121" i="2"/>
  <c r="R121" i="2" s="1"/>
  <c r="Q119" i="2"/>
  <c r="Q62" i="2"/>
  <c r="R62" i="2" s="1"/>
  <c r="Q15" i="2"/>
  <c r="Q41" i="2"/>
  <c r="Q153" i="2"/>
  <c r="Q27" i="2"/>
  <c r="Q101" i="2"/>
  <c r="R101" i="2" s="1"/>
  <c r="Q151" i="2"/>
  <c r="Q5" i="2"/>
  <c r="Q40" i="2"/>
  <c r="Q55" i="2"/>
  <c r="Q114" i="2"/>
  <c r="Q26" i="2"/>
  <c r="Q99" i="2"/>
  <c r="R99" i="2" s="1"/>
  <c r="Q18" i="2"/>
  <c r="Q60" i="2"/>
  <c r="Q105" i="2"/>
  <c r="Q76" i="2"/>
  <c r="Q110" i="2"/>
  <c r="Q145" i="2"/>
  <c r="Q135" i="2"/>
  <c r="Q84" i="2"/>
  <c r="Q33" i="2"/>
  <c r="Q107" i="2"/>
  <c r="Q152" i="2"/>
  <c r="Q35" i="2"/>
  <c r="Q90" i="2"/>
  <c r="Q89" i="2"/>
  <c r="Q42" i="2"/>
  <c r="R42" i="2" s="1"/>
  <c r="Q39" i="2"/>
  <c r="Q113" i="2"/>
  <c r="Q16" i="2"/>
  <c r="Q103" i="2"/>
  <c r="Q82" i="2"/>
  <c r="Q63" i="2"/>
  <c r="Q71" i="2"/>
  <c r="Q59" i="2"/>
  <c r="Q104" i="2"/>
  <c r="Q142" i="2"/>
  <c r="Q48" i="2"/>
  <c r="Q94" i="2"/>
  <c r="Q143" i="2"/>
  <c r="Q120" i="2"/>
  <c r="Q80" i="2"/>
  <c r="Q56" i="2"/>
  <c r="R56" i="2" s="1"/>
  <c r="Q81" i="2"/>
  <c r="Q137" i="2"/>
  <c r="Q49" i="2"/>
  <c r="Q66" i="2"/>
  <c r="Q85" i="2"/>
  <c r="Q24" i="2"/>
  <c r="Q67" i="2"/>
  <c r="Q51" i="2"/>
  <c r="Q44" i="2"/>
  <c r="Q45" i="2"/>
  <c r="Q47" i="2"/>
  <c r="Q147" i="2"/>
  <c r="Q117" i="2"/>
  <c r="Q58" i="2"/>
  <c r="Q34" i="2"/>
  <c r="Q37" i="2"/>
  <c r="R37" i="2" s="1"/>
  <c r="Q30" i="2"/>
  <c r="Q160" i="2"/>
  <c r="Q7" i="2"/>
  <c r="Q106" i="2"/>
  <c r="Q78" i="2"/>
  <c r="Q96" i="2"/>
  <c r="Q20" i="2"/>
  <c r="Q157" i="2"/>
  <c r="Q87" i="2"/>
  <c r="Q92" i="2"/>
  <c r="Q4" i="2"/>
  <c r="Q150" i="2"/>
  <c r="Q79" i="2"/>
  <c r="Q112" i="2"/>
  <c r="Q129" i="2"/>
  <c r="Q93" i="2"/>
  <c r="Q77" i="2"/>
  <c r="Q144" i="2"/>
  <c r="Q118" i="2"/>
  <c r="Q69" i="2"/>
  <c r="Q131" i="2"/>
  <c r="Q91" i="2"/>
  <c r="Q17" i="2"/>
  <c r="Q36" i="2"/>
  <c r="Q102" i="2"/>
  <c r="Q158" i="2"/>
  <c r="Q122" i="2"/>
  <c r="Q148" i="2"/>
  <c r="BV8" i="3"/>
  <c r="BT8" i="3"/>
  <c r="BR8" i="3"/>
  <c r="BP8" i="3"/>
  <c r="BW8" i="3"/>
  <c r="AT15" i="3"/>
  <c r="BM8" i="3"/>
  <c r="BK8" i="3"/>
  <c r="BG8" i="3"/>
  <c r="BE8" i="3"/>
  <c r="BN8" i="3"/>
  <c r="AS15" i="3"/>
  <c r="BB8" i="3"/>
  <c r="AZ8" i="3"/>
  <c r="AX8" i="3"/>
  <c r="AV8" i="3"/>
  <c r="AT8" i="3"/>
  <c r="BC8" i="3"/>
  <c r="AR15" i="3"/>
  <c r="AR8" i="3"/>
  <c r="AU15" i="3"/>
  <c r="BV6" i="3"/>
  <c r="BT6" i="3"/>
  <c r="BR6" i="3"/>
  <c r="BP6" i="3"/>
  <c r="BW6" i="3"/>
  <c r="AT14" i="3"/>
  <c r="BM6" i="3"/>
  <c r="BK6" i="3"/>
  <c r="BG6" i="3"/>
  <c r="BE6" i="3"/>
  <c r="BN6" i="3"/>
  <c r="AS14" i="3"/>
  <c r="BB6" i="3"/>
  <c r="AZ6" i="3"/>
  <c r="AX6" i="3"/>
  <c r="AV6" i="3"/>
  <c r="AT6" i="3"/>
  <c r="BC6" i="3"/>
  <c r="AR14" i="3"/>
  <c r="AR6" i="3"/>
  <c r="AU14" i="3"/>
  <c r="BV2" i="3"/>
  <c r="BT2" i="3"/>
  <c r="BR2" i="3"/>
  <c r="BP2" i="3"/>
  <c r="BW2" i="3"/>
  <c r="AT13" i="3"/>
  <c r="BM2" i="3"/>
  <c r="BK2" i="3"/>
  <c r="BG2" i="3"/>
  <c r="BE2" i="3"/>
  <c r="BN2" i="3"/>
  <c r="AS13" i="3"/>
  <c r="BB2" i="3"/>
  <c r="AZ2" i="3"/>
  <c r="AX2" i="3"/>
  <c r="AV2" i="3"/>
  <c r="AT2" i="3"/>
  <c r="BC2" i="3"/>
  <c r="AR13" i="3"/>
  <c r="AR2" i="3"/>
  <c r="AU13" i="3"/>
  <c r="I125" i="2"/>
  <c r="I10" i="2"/>
  <c r="I25" i="2"/>
  <c r="I109" i="2"/>
  <c r="I74" i="2"/>
  <c r="I61" i="2"/>
  <c r="I38" i="2"/>
  <c r="I98" i="2"/>
  <c r="I100" i="2"/>
  <c r="I97" i="2"/>
  <c r="R97" i="2" s="1"/>
  <c r="I12" i="2"/>
  <c r="I141" i="2"/>
  <c r="I53" i="2"/>
  <c r="I121" i="2"/>
  <c r="I119" i="2"/>
  <c r="I62" i="2"/>
  <c r="I15" i="2"/>
  <c r="R15" i="2" s="1"/>
  <c r="I41" i="2"/>
  <c r="I153" i="2"/>
  <c r="I27" i="2"/>
  <c r="I101" i="2"/>
  <c r="I151" i="2"/>
  <c r="I5" i="2"/>
  <c r="I40" i="2"/>
  <c r="I55" i="2"/>
  <c r="I114" i="2"/>
  <c r="I26" i="2"/>
  <c r="I99" i="2"/>
  <c r="I18" i="2"/>
  <c r="I60" i="2"/>
  <c r="I105" i="2"/>
  <c r="I76" i="2"/>
  <c r="I110" i="2"/>
  <c r="I145" i="2"/>
  <c r="I135" i="2"/>
  <c r="I84" i="2"/>
  <c r="I8" i="2"/>
  <c r="I33" i="2"/>
  <c r="I107" i="2"/>
  <c r="I152" i="2"/>
  <c r="I35" i="2"/>
  <c r="I90" i="2"/>
  <c r="I89" i="2"/>
  <c r="I42" i="2"/>
  <c r="I39" i="2"/>
  <c r="I113" i="2"/>
  <c r="I16" i="2"/>
  <c r="I103" i="2"/>
  <c r="I82" i="2"/>
  <c r="I63" i="2"/>
  <c r="I71" i="2"/>
  <c r="I59" i="2"/>
  <c r="I104" i="2"/>
  <c r="R104" i="2" s="1"/>
  <c r="I142" i="2"/>
  <c r="R142" i="2" s="1"/>
  <c r="I48" i="2"/>
  <c r="I94" i="2"/>
  <c r="I143" i="2"/>
  <c r="I120" i="2"/>
  <c r="I80" i="2"/>
  <c r="I56" i="2"/>
  <c r="I81" i="2"/>
  <c r="I137" i="2"/>
  <c r="I49" i="2"/>
  <c r="I66" i="2"/>
  <c r="R66" i="2" s="1"/>
  <c r="I85" i="2"/>
  <c r="I24" i="2"/>
  <c r="I67" i="2"/>
  <c r="R67" i="2" s="1"/>
  <c r="I51" i="2"/>
  <c r="I44" i="2"/>
  <c r="I45" i="2"/>
  <c r="I47" i="2"/>
  <c r="I147" i="2"/>
  <c r="I117" i="2"/>
  <c r="I58" i="2"/>
  <c r="I34" i="2"/>
  <c r="I37" i="2"/>
  <c r="I30" i="2"/>
  <c r="I160" i="2"/>
  <c r="I7" i="2"/>
  <c r="I106" i="2"/>
  <c r="I78" i="2"/>
  <c r="I96" i="2"/>
  <c r="I20" i="2"/>
  <c r="I157" i="2"/>
  <c r="I87" i="2"/>
  <c r="I92" i="2"/>
  <c r="I4" i="2"/>
  <c r="I150" i="2"/>
  <c r="I79" i="2"/>
  <c r="I112" i="2"/>
  <c r="R112" i="2" s="1"/>
  <c r="I129" i="2"/>
  <c r="I93" i="2"/>
  <c r="I77" i="2"/>
  <c r="I144" i="2"/>
  <c r="I118" i="2"/>
  <c r="I69" i="2"/>
  <c r="I131" i="2"/>
  <c r="I91" i="2"/>
  <c r="I17" i="2"/>
  <c r="R17" i="2" s="1"/>
  <c r="I36" i="2"/>
  <c r="I102" i="2"/>
  <c r="I158" i="2"/>
  <c r="I122" i="2"/>
  <c r="I148" i="2"/>
  <c r="K125" i="2"/>
  <c r="R125" i="2" s="1"/>
  <c r="K10" i="2"/>
  <c r="K25" i="2"/>
  <c r="K109" i="2"/>
  <c r="K74" i="2"/>
  <c r="K61" i="2"/>
  <c r="K38" i="2"/>
  <c r="K98" i="2"/>
  <c r="K100" i="2"/>
  <c r="K97" i="2"/>
  <c r="K12" i="2"/>
  <c r="K141" i="2"/>
  <c r="K53" i="2"/>
  <c r="K121" i="2"/>
  <c r="K119" i="2"/>
  <c r="K62" i="2"/>
  <c r="K15" i="2"/>
  <c r="K41" i="2"/>
  <c r="K153" i="2"/>
  <c r="K27" i="2"/>
  <c r="K101" i="2"/>
  <c r="K151" i="2"/>
  <c r="K5" i="2"/>
  <c r="K40" i="2"/>
  <c r="K55" i="2"/>
  <c r="K114" i="2"/>
  <c r="K26" i="2"/>
  <c r="K99" i="2"/>
  <c r="K18" i="2"/>
  <c r="K60" i="2"/>
  <c r="K105" i="2"/>
  <c r="K76" i="2"/>
  <c r="K110" i="2"/>
  <c r="K145" i="2"/>
  <c r="K135" i="2"/>
  <c r="K84" i="2"/>
  <c r="K8" i="2"/>
  <c r="K33" i="2"/>
  <c r="K107" i="2"/>
  <c r="K152" i="2"/>
  <c r="K35" i="2"/>
  <c r="K90" i="2"/>
  <c r="K89" i="2"/>
  <c r="K42" i="2"/>
  <c r="K39" i="2"/>
  <c r="K113" i="2"/>
  <c r="K16" i="2"/>
  <c r="K103" i="2"/>
  <c r="K82" i="2"/>
  <c r="K63" i="2"/>
  <c r="K71" i="2"/>
  <c r="K59" i="2"/>
  <c r="K104" i="2"/>
  <c r="K142" i="2"/>
  <c r="K48" i="2"/>
  <c r="K94" i="2"/>
  <c r="K143" i="2"/>
  <c r="K120" i="2"/>
  <c r="K80" i="2"/>
  <c r="K56" i="2"/>
  <c r="K81" i="2"/>
  <c r="K137" i="2"/>
  <c r="K49" i="2"/>
  <c r="K66" i="2"/>
  <c r="K85" i="2"/>
  <c r="K24" i="2"/>
  <c r="K67" i="2"/>
  <c r="K51" i="2"/>
  <c r="K44" i="2"/>
  <c r="K45" i="2"/>
  <c r="K47" i="2"/>
  <c r="K147" i="2"/>
  <c r="K117" i="2"/>
  <c r="K58" i="2"/>
  <c r="K34" i="2"/>
  <c r="K37" i="2"/>
  <c r="K30" i="2"/>
  <c r="K160" i="2"/>
  <c r="K7" i="2"/>
  <c r="K106" i="2"/>
  <c r="R106" i="2" s="1"/>
  <c r="K78" i="2"/>
  <c r="K96" i="2"/>
  <c r="R96" i="2" s="1"/>
  <c r="K20" i="2"/>
  <c r="K157" i="2"/>
  <c r="K87" i="2"/>
  <c r="K92" i="2"/>
  <c r="K4" i="2"/>
  <c r="K150" i="2"/>
  <c r="K79" i="2"/>
  <c r="K112" i="2"/>
  <c r="K129" i="2"/>
  <c r="K93" i="2"/>
  <c r="K77" i="2"/>
  <c r="K144" i="2"/>
  <c r="K118" i="2"/>
  <c r="K69" i="2"/>
  <c r="K131" i="2"/>
  <c r="K91" i="2"/>
  <c r="K17" i="2"/>
  <c r="K36" i="2"/>
  <c r="K102" i="2"/>
  <c r="K158" i="2"/>
  <c r="K122" i="2"/>
  <c r="K148" i="2"/>
  <c r="M125" i="2"/>
  <c r="M10" i="2"/>
  <c r="M25" i="2"/>
  <c r="M109" i="2"/>
  <c r="M74" i="2"/>
  <c r="M61" i="2"/>
  <c r="M38" i="2"/>
  <c r="M98" i="2"/>
  <c r="M100" i="2"/>
  <c r="M97" i="2"/>
  <c r="M12" i="2"/>
  <c r="M141" i="2"/>
  <c r="M53" i="2"/>
  <c r="M121" i="2"/>
  <c r="M119" i="2"/>
  <c r="M62" i="2"/>
  <c r="M15" i="2"/>
  <c r="M41" i="2"/>
  <c r="M153" i="2"/>
  <c r="M27" i="2"/>
  <c r="M101" i="2"/>
  <c r="M151" i="2"/>
  <c r="M5" i="2"/>
  <c r="M40" i="2"/>
  <c r="M55" i="2"/>
  <c r="M114" i="2"/>
  <c r="M26" i="2"/>
  <c r="M99" i="2"/>
  <c r="M18" i="2"/>
  <c r="M60" i="2"/>
  <c r="M105" i="2"/>
  <c r="M76" i="2"/>
  <c r="M110" i="2"/>
  <c r="M145" i="2"/>
  <c r="M135" i="2"/>
  <c r="M84" i="2"/>
  <c r="M8" i="2"/>
  <c r="M33" i="2"/>
  <c r="M107" i="2"/>
  <c r="M152" i="2"/>
  <c r="M35" i="2"/>
  <c r="M90" i="2"/>
  <c r="M89" i="2"/>
  <c r="M42" i="2"/>
  <c r="M39" i="2"/>
  <c r="M113" i="2"/>
  <c r="M16" i="2"/>
  <c r="M103" i="2"/>
  <c r="M82" i="2"/>
  <c r="M63" i="2"/>
  <c r="M71" i="2"/>
  <c r="M59" i="2"/>
  <c r="M104" i="2"/>
  <c r="M142" i="2"/>
  <c r="M48" i="2"/>
  <c r="M94" i="2"/>
  <c r="M143" i="2"/>
  <c r="M120" i="2"/>
  <c r="M80" i="2"/>
  <c r="M56" i="2"/>
  <c r="M81" i="2"/>
  <c r="M137" i="2"/>
  <c r="M49" i="2"/>
  <c r="M66" i="2"/>
  <c r="M85" i="2"/>
  <c r="M24" i="2"/>
  <c r="M67" i="2"/>
  <c r="M51" i="2"/>
  <c r="M44" i="2"/>
  <c r="M45" i="2"/>
  <c r="M47" i="2"/>
  <c r="M147" i="2"/>
  <c r="M117" i="2"/>
  <c r="M58" i="2"/>
  <c r="M34" i="2"/>
  <c r="M37" i="2"/>
  <c r="M30" i="2"/>
  <c r="M160" i="2"/>
  <c r="M7" i="2"/>
  <c r="M106" i="2"/>
  <c r="M78" i="2"/>
  <c r="M96" i="2"/>
  <c r="M20" i="2"/>
  <c r="M157" i="2"/>
  <c r="M87" i="2"/>
  <c r="M92" i="2"/>
  <c r="M4" i="2"/>
  <c r="M150" i="2"/>
  <c r="M79" i="2"/>
  <c r="M112" i="2"/>
  <c r="M129" i="2"/>
  <c r="M93" i="2"/>
  <c r="M77" i="2"/>
  <c r="M144" i="2"/>
  <c r="M118" i="2"/>
  <c r="M69" i="2"/>
  <c r="M131" i="2"/>
  <c r="M91" i="2"/>
  <c r="M17" i="2"/>
  <c r="M36" i="2"/>
  <c r="M102" i="2"/>
  <c r="M158" i="2"/>
  <c r="M122" i="2"/>
  <c r="M148" i="2"/>
  <c r="O125" i="2"/>
  <c r="O10" i="2"/>
  <c r="O25" i="2"/>
  <c r="O109" i="2"/>
  <c r="O74" i="2"/>
  <c r="O61" i="2"/>
  <c r="O38" i="2"/>
  <c r="O98" i="2"/>
  <c r="O100" i="2"/>
  <c r="O97" i="2"/>
  <c r="O12" i="2"/>
  <c r="O141" i="2"/>
  <c r="O53" i="2"/>
  <c r="O121" i="2"/>
  <c r="O119" i="2"/>
  <c r="O62" i="2"/>
  <c r="O15" i="2"/>
  <c r="O41" i="2"/>
  <c r="O153" i="2"/>
  <c r="O27" i="2"/>
  <c r="O101" i="2"/>
  <c r="O151" i="2"/>
  <c r="O5" i="2"/>
  <c r="O40" i="2"/>
  <c r="O55" i="2"/>
  <c r="O114" i="2"/>
  <c r="O26" i="2"/>
  <c r="O99" i="2"/>
  <c r="O18" i="2"/>
  <c r="O60" i="2"/>
  <c r="O105" i="2"/>
  <c r="O76" i="2"/>
  <c r="R76" i="2" s="1"/>
  <c r="O110" i="2"/>
  <c r="O145" i="2"/>
  <c r="O135" i="2"/>
  <c r="O84" i="2"/>
  <c r="O8" i="2"/>
  <c r="O33" i="2"/>
  <c r="O107" i="2"/>
  <c r="O152" i="2"/>
  <c r="O35" i="2"/>
  <c r="O90" i="2"/>
  <c r="O89" i="2"/>
  <c r="O42" i="2"/>
  <c r="O39" i="2"/>
  <c r="O113" i="2"/>
  <c r="O16" i="2"/>
  <c r="O103" i="2"/>
  <c r="O82" i="2"/>
  <c r="O63" i="2"/>
  <c r="O71" i="2"/>
  <c r="O59" i="2"/>
  <c r="O104" i="2"/>
  <c r="O142" i="2"/>
  <c r="O48" i="2"/>
  <c r="O94" i="2"/>
  <c r="O143" i="2"/>
  <c r="O120" i="2"/>
  <c r="O80" i="2"/>
  <c r="O56" i="2"/>
  <c r="O81" i="2"/>
  <c r="O137" i="2"/>
  <c r="O49" i="2"/>
  <c r="O66" i="2"/>
  <c r="O85" i="2"/>
  <c r="O24" i="2"/>
  <c r="O67" i="2"/>
  <c r="O51" i="2"/>
  <c r="O44" i="2"/>
  <c r="O45" i="2"/>
  <c r="O47" i="2"/>
  <c r="O147" i="2"/>
  <c r="O117" i="2"/>
  <c r="O58" i="2"/>
  <c r="O34" i="2"/>
  <c r="O37" i="2"/>
  <c r="O30" i="2"/>
  <c r="O160" i="2"/>
  <c r="O7" i="2"/>
  <c r="O106" i="2"/>
  <c r="O78" i="2"/>
  <c r="O96" i="2"/>
  <c r="O20" i="2"/>
  <c r="O157" i="2"/>
  <c r="R157" i="2" s="1"/>
  <c r="O87" i="2"/>
  <c r="O92" i="2"/>
  <c r="O4" i="2"/>
  <c r="O150" i="2"/>
  <c r="O79" i="2"/>
  <c r="O112" i="2"/>
  <c r="O129" i="2"/>
  <c r="O93" i="2"/>
  <c r="O77" i="2"/>
  <c r="O144" i="2"/>
  <c r="O118" i="2"/>
  <c r="O69" i="2"/>
  <c r="O131" i="2"/>
  <c r="O91" i="2"/>
  <c r="R91" i="2" s="1"/>
  <c r="O17" i="2"/>
  <c r="O36" i="2"/>
  <c r="O102" i="2"/>
  <c r="O158" i="2"/>
  <c r="O122" i="2"/>
  <c r="O148" i="2"/>
  <c r="R151" i="2"/>
  <c r="C13" i="4" a="1"/>
  <c r="C13" i="4" s="1"/>
  <c r="R103" i="2"/>
  <c r="R71" i="2"/>
  <c r="R59" i="2"/>
  <c r="R51" i="2"/>
  <c r="R20" i="2"/>
  <c r="R87" i="2"/>
  <c r="C12" i="4" a="1"/>
  <c r="C12" i="4" s="1"/>
  <c r="R129" i="2"/>
  <c r="R36" i="2"/>
  <c r="T125" i="2"/>
  <c r="T10" i="2"/>
  <c r="T25" i="2"/>
  <c r="T109" i="2"/>
  <c r="AC109" i="2" s="1"/>
  <c r="T74" i="2"/>
  <c r="T61" i="2"/>
  <c r="T38" i="2"/>
  <c r="AC38" i="2" s="1"/>
  <c r="T98" i="2"/>
  <c r="T100" i="2"/>
  <c r="T97" i="2"/>
  <c r="T12" i="2"/>
  <c r="T141" i="2"/>
  <c r="T53" i="2"/>
  <c r="AC53" i="2" s="1"/>
  <c r="T121" i="2"/>
  <c r="T119" i="2"/>
  <c r="T62" i="2"/>
  <c r="T15" i="2"/>
  <c r="T41" i="2"/>
  <c r="T153" i="2"/>
  <c r="T27" i="2"/>
  <c r="T101" i="2"/>
  <c r="T151" i="2"/>
  <c r="T5" i="2"/>
  <c r="AC5" i="2" s="1"/>
  <c r="T40" i="2"/>
  <c r="T55" i="2"/>
  <c r="T114" i="2"/>
  <c r="T26" i="2"/>
  <c r="T99" i="2"/>
  <c r="AC99" i="2" s="1"/>
  <c r="T18" i="2"/>
  <c r="T60" i="2"/>
  <c r="T105" i="2"/>
  <c r="T76" i="2"/>
  <c r="T110" i="2"/>
  <c r="T145" i="2"/>
  <c r="T135" i="2"/>
  <c r="T84" i="2"/>
  <c r="T8" i="2"/>
  <c r="T33" i="2"/>
  <c r="T107" i="2"/>
  <c r="T152" i="2"/>
  <c r="T35" i="2"/>
  <c r="T90" i="2"/>
  <c r="T89" i="2"/>
  <c r="T42" i="2"/>
  <c r="T39" i="2"/>
  <c r="T113" i="2"/>
  <c r="T16" i="2"/>
  <c r="T103" i="2"/>
  <c r="T82" i="2"/>
  <c r="T63" i="2"/>
  <c r="T71" i="2"/>
  <c r="T59" i="2"/>
  <c r="T104" i="2"/>
  <c r="T142" i="2"/>
  <c r="T48" i="2"/>
  <c r="AC48" i="2" s="1"/>
  <c r="T94" i="2"/>
  <c r="T143" i="2"/>
  <c r="T120" i="2"/>
  <c r="T80" i="2"/>
  <c r="T56" i="2"/>
  <c r="AC56" i="2" s="1"/>
  <c r="T81" i="2"/>
  <c r="T137" i="2"/>
  <c r="T49" i="2"/>
  <c r="T66" i="2"/>
  <c r="T85" i="2"/>
  <c r="T24" i="2"/>
  <c r="T67" i="2"/>
  <c r="T51" i="2"/>
  <c r="T44" i="2"/>
  <c r="T45" i="2"/>
  <c r="T47" i="2"/>
  <c r="AC47" i="2" s="1"/>
  <c r="T147" i="2"/>
  <c r="T117" i="2"/>
  <c r="T58" i="2"/>
  <c r="T34" i="2"/>
  <c r="T37" i="2"/>
  <c r="T30" i="2"/>
  <c r="T160" i="2"/>
  <c r="T7" i="2"/>
  <c r="T106" i="2"/>
  <c r="T78" i="2"/>
  <c r="T96" i="2"/>
  <c r="T20" i="2"/>
  <c r="T157" i="2"/>
  <c r="T87" i="2"/>
  <c r="T92" i="2"/>
  <c r="AC92" i="2" s="1"/>
  <c r="T4" i="2"/>
  <c r="AC4" i="2" s="1"/>
  <c r="T150" i="2"/>
  <c r="T79" i="2"/>
  <c r="T112" i="2"/>
  <c r="T129" i="2"/>
  <c r="T93" i="2"/>
  <c r="T77" i="2"/>
  <c r="T144" i="2"/>
  <c r="AC144" i="2" s="1"/>
  <c r="T118" i="2"/>
  <c r="T69" i="2"/>
  <c r="T131" i="2"/>
  <c r="T91" i="2"/>
  <c r="T17" i="2"/>
  <c r="T36" i="2"/>
  <c r="T102" i="2"/>
  <c r="T158" i="2"/>
  <c r="T122" i="2"/>
  <c r="T148" i="2"/>
  <c r="V125" i="2"/>
  <c r="V10" i="2"/>
  <c r="V25" i="2"/>
  <c r="V109" i="2"/>
  <c r="V74" i="2"/>
  <c r="V61" i="2"/>
  <c r="V38" i="2"/>
  <c r="V98" i="2"/>
  <c r="V100" i="2"/>
  <c r="V97" i="2"/>
  <c r="V12" i="2"/>
  <c r="V141" i="2"/>
  <c r="V53" i="2"/>
  <c r="V121" i="2"/>
  <c r="V119" i="2"/>
  <c r="V62" i="2"/>
  <c r="V15" i="2"/>
  <c r="V41" i="2"/>
  <c r="V153" i="2"/>
  <c r="V27" i="2"/>
  <c r="AC27" i="2" s="1"/>
  <c r="V101" i="2"/>
  <c r="V151" i="2"/>
  <c r="V5" i="2"/>
  <c r="V40" i="2"/>
  <c r="AC40" i="2" s="1"/>
  <c r="V55" i="2"/>
  <c r="V114" i="2"/>
  <c r="V26" i="2"/>
  <c r="V99" i="2"/>
  <c r="V18" i="2"/>
  <c r="V60" i="2"/>
  <c r="V105" i="2"/>
  <c r="V76" i="2"/>
  <c r="V110" i="2"/>
  <c r="V145" i="2"/>
  <c r="V135" i="2"/>
  <c r="V84" i="2"/>
  <c r="V8" i="2"/>
  <c r="V33" i="2"/>
  <c r="V107" i="2"/>
  <c r="V152" i="2"/>
  <c r="V35" i="2"/>
  <c r="V90" i="2"/>
  <c r="V89" i="2"/>
  <c r="V42" i="2"/>
  <c r="V39" i="2"/>
  <c r="V113" i="2"/>
  <c r="V16" i="2"/>
  <c r="V103" i="2"/>
  <c r="V82" i="2"/>
  <c r="V63" i="2"/>
  <c r="V71" i="2"/>
  <c r="V59" i="2"/>
  <c r="V104" i="2"/>
  <c r="V142" i="2"/>
  <c r="V48" i="2"/>
  <c r="V94" i="2"/>
  <c r="AC94" i="2" s="1"/>
  <c r="V143" i="2"/>
  <c r="V120" i="2"/>
  <c r="V80" i="2"/>
  <c r="V56" i="2"/>
  <c r="V81" i="2"/>
  <c r="V137" i="2"/>
  <c r="V49" i="2"/>
  <c r="AC49" i="2" s="1"/>
  <c r="V66" i="2"/>
  <c r="V85" i="2"/>
  <c r="V24" i="2"/>
  <c r="V67" i="2"/>
  <c r="V51" i="2"/>
  <c r="V44" i="2"/>
  <c r="V45" i="2"/>
  <c r="V47" i="2"/>
  <c r="V147" i="2"/>
  <c r="V117" i="2"/>
  <c r="V58" i="2"/>
  <c r="V34" i="2"/>
  <c r="V37" i="2"/>
  <c r="V30" i="2"/>
  <c r="V160" i="2"/>
  <c r="V7" i="2"/>
  <c r="V106" i="2"/>
  <c r="V78" i="2"/>
  <c r="V96" i="2"/>
  <c r="V20" i="2"/>
  <c r="V157" i="2"/>
  <c r="V87" i="2"/>
  <c r="V92" i="2"/>
  <c r="V4" i="2"/>
  <c r="V150" i="2"/>
  <c r="V79" i="2"/>
  <c r="V112" i="2"/>
  <c r="V129" i="2"/>
  <c r="V93" i="2"/>
  <c r="V77" i="2"/>
  <c r="V144" i="2"/>
  <c r="V118" i="2"/>
  <c r="V69" i="2"/>
  <c r="V131" i="2"/>
  <c r="V91" i="2"/>
  <c r="V17" i="2"/>
  <c r="V36" i="2"/>
  <c r="V102" i="2"/>
  <c r="V158" i="2"/>
  <c r="V122" i="2"/>
  <c r="V148" i="2"/>
  <c r="Z125" i="2"/>
  <c r="Z10" i="2"/>
  <c r="Z25" i="2"/>
  <c r="Z109" i="2"/>
  <c r="Z74" i="2"/>
  <c r="Z61" i="2"/>
  <c r="Z38" i="2"/>
  <c r="Z98" i="2"/>
  <c r="Z100" i="2"/>
  <c r="Z97" i="2"/>
  <c r="Z12" i="2"/>
  <c r="Z141" i="2"/>
  <c r="Z53" i="2"/>
  <c r="Z121" i="2"/>
  <c r="Z119" i="2"/>
  <c r="Z62" i="2"/>
  <c r="Z15" i="2"/>
  <c r="Z41" i="2"/>
  <c r="Z153" i="2"/>
  <c r="Z27" i="2"/>
  <c r="Z101" i="2"/>
  <c r="Z151" i="2"/>
  <c r="Z5" i="2"/>
  <c r="Z40" i="2"/>
  <c r="Z55" i="2"/>
  <c r="Z114" i="2"/>
  <c r="Z26" i="2"/>
  <c r="Z99" i="2"/>
  <c r="Z18" i="2"/>
  <c r="Z60" i="2"/>
  <c r="Z105" i="2"/>
  <c r="Z76" i="2"/>
  <c r="Z110" i="2"/>
  <c r="Z145" i="2"/>
  <c r="Z135" i="2"/>
  <c r="Z84" i="2"/>
  <c r="Z8" i="2"/>
  <c r="Z33" i="2"/>
  <c r="Z107" i="2"/>
  <c r="Z152" i="2"/>
  <c r="Z35" i="2"/>
  <c r="Z90" i="2"/>
  <c r="Z89" i="2"/>
  <c r="Z42" i="2"/>
  <c r="Z39" i="2"/>
  <c r="Z113" i="2"/>
  <c r="Z16" i="2"/>
  <c r="Z103" i="2"/>
  <c r="Z82" i="2"/>
  <c r="Z63" i="2"/>
  <c r="Z71" i="2"/>
  <c r="Z59" i="2"/>
  <c r="Z104" i="2"/>
  <c r="Z142" i="2"/>
  <c r="Z48" i="2"/>
  <c r="Z94" i="2"/>
  <c r="Z143" i="2"/>
  <c r="Z120" i="2"/>
  <c r="Z80" i="2"/>
  <c r="Z56" i="2"/>
  <c r="Z81" i="2"/>
  <c r="Z137" i="2"/>
  <c r="Z49" i="2"/>
  <c r="Z66" i="2"/>
  <c r="Z85" i="2"/>
  <c r="Z24" i="2"/>
  <c r="Z67" i="2"/>
  <c r="Z51" i="2"/>
  <c r="Z44" i="2"/>
  <c r="Z45" i="2"/>
  <c r="Z47" i="2"/>
  <c r="Z147" i="2"/>
  <c r="Z117" i="2"/>
  <c r="Z58" i="2"/>
  <c r="Z34" i="2"/>
  <c r="Z37" i="2"/>
  <c r="Z30" i="2"/>
  <c r="Z160" i="2"/>
  <c r="Z7" i="2"/>
  <c r="Z106" i="2"/>
  <c r="Z78" i="2"/>
  <c r="Z96" i="2"/>
  <c r="Z20" i="2"/>
  <c r="Z157" i="2"/>
  <c r="Z87" i="2"/>
  <c r="Z92" i="2"/>
  <c r="Z4" i="2"/>
  <c r="Z150" i="2"/>
  <c r="Z79" i="2"/>
  <c r="Z112" i="2"/>
  <c r="Z129" i="2"/>
  <c r="Z93" i="2"/>
  <c r="Z77" i="2"/>
  <c r="Z144" i="2"/>
  <c r="Z118" i="2"/>
  <c r="Z69" i="2"/>
  <c r="Z131" i="2"/>
  <c r="Z17" i="2"/>
  <c r="Z36" i="2"/>
  <c r="Z102" i="2"/>
  <c r="Z158" i="2"/>
  <c r="Z122" i="2"/>
  <c r="Z148" i="2"/>
  <c r="AB125" i="2"/>
  <c r="AB10" i="2"/>
  <c r="AB25" i="2"/>
  <c r="AB109" i="2"/>
  <c r="AB74" i="2"/>
  <c r="AB61" i="2"/>
  <c r="AB38" i="2"/>
  <c r="AB98" i="2"/>
  <c r="AB100" i="2"/>
  <c r="AB97" i="2"/>
  <c r="AB12" i="2"/>
  <c r="AB141" i="2"/>
  <c r="AB53" i="2"/>
  <c r="AB121" i="2"/>
  <c r="AB119" i="2"/>
  <c r="AB62" i="2"/>
  <c r="AB15" i="2"/>
  <c r="AB41" i="2"/>
  <c r="AB153" i="2"/>
  <c r="AB27" i="2"/>
  <c r="AB101" i="2"/>
  <c r="AB151" i="2"/>
  <c r="AB5" i="2"/>
  <c r="AB40" i="2"/>
  <c r="AB55" i="2"/>
  <c r="AB114" i="2"/>
  <c r="AB26" i="2"/>
  <c r="AB99" i="2"/>
  <c r="AB18" i="2"/>
  <c r="AB60" i="2"/>
  <c r="AB105" i="2"/>
  <c r="AB76" i="2"/>
  <c r="AB110" i="2"/>
  <c r="AB145" i="2"/>
  <c r="AB135" i="2"/>
  <c r="AB84" i="2"/>
  <c r="AB8" i="2"/>
  <c r="AB33" i="2"/>
  <c r="AB107" i="2"/>
  <c r="AB152" i="2"/>
  <c r="AB35" i="2"/>
  <c r="AB90" i="2"/>
  <c r="AB89" i="2"/>
  <c r="AB42" i="2"/>
  <c r="AB39" i="2"/>
  <c r="AB113" i="2"/>
  <c r="AB16" i="2"/>
  <c r="AB103" i="2"/>
  <c r="AB82" i="2"/>
  <c r="AB63" i="2"/>
  <c r="AB71" i="2"/>
  <c r="AB59" i="2"/>
  <c r="AB104" i="2"/>
  <c r="AB142" i="2"/>
  <c r="AB48" i="2"/>
  <c r="AB94" i="2"/>
  <c r="AB143" i="2"/>
  <c r="AB120" i="2"/>
  <c r="AB80" i="2"/>
  <c r="AB56" i="2"/>
  <c r="AB81" i="2"/>
  <c r="AB137" i="2"/>
  <c r="AB49" i="2"/>
  <c r="AB66" i="2"/>
  <c r="AB85" i="2"/>
  <c r="AB24" i="2"/>
  <c r="AB67" i="2"/>
  <c r="AB51" i="2"/>
  <c r="AB44" i="2"/>
  <c r="AB45" i="2"/>
  <c r="AB47" i="2"/>
  <c r="AB147" i="2"/>
  <c r="AB117" i="2"/>
  <c r="AB58" i="2"/>
  <c r="AB34" i="2"/>
  <c r="AB37" i="2"/>
  <c r="AB30" i="2"/>
  <c r="AB160" i="2"/>
  <c r="AB7" i="2"/>
  <c r="AB106" i="2"/>
  <c r="AB78" i="2"/>
  <c r="AB96" i="2"/>
  <c r="AB20" i="2"/>
  <c r="AB157" i="2"/>
  <c r="AB87" i="2"/>
  <c r="AB92" i="2"/>
  <c r="AB4" i="2"/>
  <c r="AB150" i="2"/>
  <c r="AB79" i="2"/>
  <c r="AB112" i="2"/>
  <c r="AB129" i="2"/>
  <c r="AB93" i="2"/>
  <c r="AB77" i="2"/>
  <c r="AB144" i="2"/>
  <c r="AB118" i="2"/>
  <c r="AB69" i="2"/>
  <c r="AB131" i="2"/>
  <c r="AB91" i="2"/>
  <c r="AB17" i="2"/>
  <c r="AB36" i="2"/>
  <c r="AB102" i="2"/>
  <c r="AB158" i="2"/>
  <c r="AB122" i="2"/>
  <c r="AB148" i="2"/>
  <c r="D13" i="4" a="1"/>
  <c r="D13" i="4" s="1"/>
  <c r="AC107" i="2"/>
  <c r="AC152" i="2"/>
  <c r="AC42" i="2"/>
  <c r="AC16" i="2"/>
  <c r="AC66" i="2"/>
  <c r="AC147" i="2"/>
  <c r="AC7" i="2"/>
  <c r="D12" i="4" a="1"/>
  <c r="D12" i="4" s="1"/>
  <c r="AC36" i="2"/>
  <c r="AC158" i="2"/>
  <c r="D19" i="4" s="1" a="1"/>
  <c r="D19" i="4" s="1"/>
  <c r="AE125" i="2"/>
  <c r="AE10" i="2"/>
  <c r="AE25" i="2"/>
  <c r="AE109" i="2"/>
  <c r="AE74" i="2"/>
  <c r="AE61" i="2"/>
  <c r="AE38" i="2"/>
  <c r="AE98" i="2"/>
  <c r="AE100" i="2"/>
  <c r="AE97" i="2"/>
  <c r="AE12" i="2"/>
  <c r="AE141" i="2"/>
  <c r="AL141" i="2" s="1"/>
  <c r="AE53" i="2"/>
  <c r="AE121" i="2"/>
  <c r="AL121" i="2" s="1"/>
  <c r="AE119" i="2"/>
  <c r="AL119" i="2" s="1"/>
  <c r="AE62" i="2"/>
  <c r="AL62" i="2" s="1"/>
  <c r="AE15" i="2"/>
  <c r="AE41" i="2"/>
  <c r="AE153" i="2"/>
  <c r="AE27" i="2"/>
  <c r="AE101" i="2"/>
  <c r="AL101" i="2" s="1"/>
  <c r="AE151" i="2"/>
  <c r="AE5" i="2"/>
  <c r="AE40" i="2"/>
  <c r="AE55" i="2"/>
  <c r="AE114" i="2"/>
  <c r="AE26" i="2"/>
  <c r="AE99" i="2"/>
  <c r="AL99" i="2" s="1"/>
  <c r="AE18" i="2"/>
  <c r="AE60" i="2"/>
  <c r="AL60" i="2" s="1"/>
  <c r="AE105" i="2"/>
  <c r="AE76" i="2"/>
  <c r="AE110" i="2"/>
  <c r="AE145" i="2"/>
  <c r="AE135" i="2"/>
  <c r="AE84" i="2"/>
  <c r="AE8" i="2"/>
  <c r="AE107" i="2"/>
  <c r="AE152" i="2"/>
  <c r="AE35" i="2"/>
  <c r="AE90" i="2"/>
  <c r="AE89" i="2"/>
  <c r="AE42" i="2"/>
  <c r="AE39" i="2"/>
  <c r="AL39" i="2" s="1"/>
  <c r="AE113" i="2"/>
  <c r="AL113" i="2" s="1"/>
  <c r="AE16" i="2"/>
  <c r="AL16" i="2" s="1"/>
  <c r="AE103" i="2"/>
  <c r="AE82" i="2"/>
  <c r="AE63" i="2"/>
  <c r="AE71" i="2"/>
  <c r="AE59" i="2"/>
  <c r="AE104" i="2"/>
  <c r="AE142" i="2"/>
  <c r="AE48" i="2"/>
  <c r="AE94" i="2"/>
  <c r="AE143" i="2"/>
  <c r="AE120" i="2"/>
  <c r="AE80" i="2"/>
  <c r="AE56" i="2"/>
  <c r="AE81" i="2"/>
  <c r="AE137" i="2"/>
  <c r="AE49" i="2"/>
  <c r="AE66" i="2"/>
  <c r="AE85" i="2"/>
  <c r="AE24" i="2"/>
  <c r="AE67" i="2"/>
  <c r="AE51" i="2"/>
  <c r="AE44" i="2"/>
  <c r="AE45" i="2"/>
  <c r="AL45" i="2" s="1"/>
  <c r="AE47" i="2"/>
  <c r="AE147" i="2"/>
  <c r="AE117" i="2"/>
  <c r="AE58" i="2"/>
  <c r="AE34" i="2"/>
  <c r="AE37" i="2"/>
  <c r="AL37" i="2" s="1"/>
  <c r="AE160" i="2"/>
  <c r="AE7" i="2"/>
  <c r="AE106" i="2"/>
  <c r="AE78" i="2"/>
  <c r="AL78" i="2" s="1"/>
  <c r="AE96" i="2"/>
  <c r="AE20" i="2"/>
  <c r="AE157" i="2"/>
  <c r="AE87" i="2"/>
  <c r="AE92" i="2"/>
  <c r="AE4" i="2"/>
  <c r="AE150" i="2"/>
  <c r="AE79" i="2"/>
  <c r="AL79" i="2" s="1"/>
  <c r="AE112" i="2"/>
  <c r="AE129" i="2"/>
  <c r="AE93" i="2"/>
  <c r="AE77" i="2"/>
  <c r="AE144" i="2"/>
  <c r="AE118" i="2"/>
  <c r="AL118" i="2" s="1"/>
  <c r="AE69" i="2"/>
  <c r="AE131" i="2"/>
  <c r="AL131" i="2" s="1"/>
  <c r="AE91" i="2"/>
  <c r="AE17" i="2"/>
  <c r="AE36" i="2"/>
  <c r="AE102" i="2"/>
  <c r="AE158" i="2"/>
  <c r="AE122" i="2"/>
  <c r="AE148" i="2"/>
  <c r="AG125" i="2"/>
  <c r="AG10" i="2"/>
  <c r="AG25" i="2"/>
  <c r="AG109" i="2"/>
  <c r="AG74" i="2"/>
  <c r="AG61" i="2"/>
  <c r="AG38" i="2"/>
  <c r="AG98" i="2"/>
  <c r="AG100" i="2"/>
  <c r="AG97" i="2"/>
  <c r="AG12" i="2"/>
  <c r="AG141" i="2"/>
  <c r="AG53" i="2"/>
  <c r="AG121" i="2"/>
  <c r="AG119" i="2"/>
  <c r="AG62" i="2"/>
  <c r="AG15" i="2"/>
  <c r="AG41" i="2"/>
  <c r="AG153" i="2"/>
  <c r="AG27" i="2"/>
  <c r="AG101" i="2"/>
  <c r="AG151" i="2"/>
  <c r="AG5" i="2"/>
  <c r="AG40" i="2"/>
  <c r="AG55" i="2"/>
  <c r="AL55" i="2" s="1"/>
  <c r="AG114" i="2"/>
  <c r="AG26" i="2"/>
  <c r="AG99" i="2"/>
  <c r="AG18" i="2"/>
  <c r="AG60" i="2"/>
  <c r="AG105" i="2"/>
  <c r="AG76" i="2"/>
  <c r="AG110" i="2"/>
  <c r="AG145" i="2"/>
  <c r="AG135" i="2"/>
  <c r="AG84" i="2"/>
  <c r="AG8" i="2"/>
  <c r="AG33" i="2"/>
  <c r="AL33" i="2" s="1"/>
  <c r="AG107" i="2"/>
  <c r="AG152" i="2"/>
  <c r="AG35" i="2"/>
  <c r="AG90" i="2"/>
  <c r="AG89" i="2"/>
  <c r="AG42" i="2"/>
  <c r="AG39" i="2"/>
  <c r="AG113" i="2"/>
  <c r="AG16" i="2"/>
  <c r="AG103" i="2"/>
  <c r="AG82" i="2"/>
  <c r="AG63" i="2"/>
  <c r="AG71" i="2"/>
  <c r="AG59" i="2"/>
  <c r="AG104" i="2"/>
  <c r="AG142" i="2"/>
  <c r="AG48" i="2"/>
  <c r="AG94" i="2"/>
  <c r="AG143" i="2"/>
  <c r="AG120" i="2"/>
  <c r="AG80" i="2"/>
  <c r="AG56" i="2"/>
  <c r="AG81" i="2"/>
  <c r="AG137" i="2"/>
  <c r="AG49" i="2"/>
  <c r="AG66" i="2"/>
  <c r="AG85" i="2"/>
  <c r="AG24" i="2"/>
  <c r="AG67" i="2"/>
  <c r="AG51" i="2"/>
  <c r="AG44" i="2"/>
  <c r="AG45" i="2"/>
  <c r="AG47" i="2"/>
  <c r="AG147" i="2"/>
  <c r="AG117" i="2"/>
  <c r="AG58" i="2"/>
  <c r="AG34" i="2"/>
  <c r="AG37" i="2"/>
  <c r="AG30" i="2"/>
  <c r="AL30" i="2" s="1"/>
  <c r="AG160" i="2"/>
  <c r="AG7" i="2"/>
  <c r="AG106" i="2"/>
  <c r="AG78" i="2"/>
  <c r="AG96" i="2"/>
  <c r="AG20" i="2"/>
  <c r="AG157" i="2"/>
  <c r="AL157" i="2" s="1"/>
  <c r="E18" i="4" s="1" a="1"/>
  <c r="E18" i="4" s="1"/>
  <c r="AG87" i="2"/>
  <c r="AG92" i="2"/>
  <c r="AG4" i="2"/>
  <c r="AG150" i="2"/>
  <c r="AG79" i="2"/>
  <c r="AG112" i="2"/>
  <c r="AG129" i="2"/>
  <c r="AG93" i="2"/>
  <c r="AG77" i="2"/>
  <c r="AG144" i="2"/>
  <c r="AG118" i="2"/>
  <c r="AG69" i="2"/>
  <c r="AG131" i="2"/>
  <c r="AG91" i="2"/>
  <c r="AL91" i="2" s="1"/>
  <c r="AG17" i="2"/>
  <c r="AG36" i="2"/>
  <c r="AG102" i="2"/>
  <c r="AG158" i="2"/>
  <c r="AG122" i="2"/>
  <c r="AG148" i="2"/>
  <c r="AI125" i="2"/>
  <c r="AI10" i="2"/>
  <c r="AI25" i="2"/>
  <c r="AL25" i="2" s="1"/>
  <c r="AI109" i="2"/>
  <c r="AI74" i="2"/>
  <c r="AI61" i="2"/>
  <c r="AI38" i="2"/>
  <c r="AI98" i="2"/>
  <c r="AI100" i="2"/>
  <c r="AI97" i="2"/>
  <c r="AL97" i="2" s="1"/>
  <c r="AI12" i="2"/>
  <c r="AI141" i="2"/>
  <c r="AI53" i="2"/>
  <c r="AI121" i="2"/>
  <c r="AI119" i="2"/>
  <c r="AI62" i="2"/>
  <c r="AI15" i="2"/>
  <c r="AI41" i="2"/>
  <c r="AI153" i="2"/>
  <c r="AI27" i="2"/>
  <c r="AI101" i="2"/>
  <c r="AI151" i="2"/>
  <c r="AI5" i="2"/>
  <c r="AI40" i="2"/>
  <c r="AI55" i="2"/>
  <c r="AI114" i="2"/>
  <c r="AI26" i="2"/>
  <c r="AI99" i="2"/>
  <c r="AI18" i="2"/>
  <c r="AI60" i="2"/>
  <c r="AI105" i="2"/>
  <c r="AI76" i="2"/>
  <c r="AL76" i="2" s="1"/>
  <c r="AI110" i="2"/>
  <c r="AI145" i="2"/>
  <c r="AI135" i="2"/>
  <c r="AI84" i="2"/>
  <c r="AI8" i="2"/>
  <c r="AI33" i="2"/>
  <c r="AI107" i="2"/>
  <c r="AI152" i="2"/>
  <c r="AI35" i="2"/>
  <c r="AI90" i="2"/>
  <c r="AL90" i="2" s="1"/>
  <c r="AI89" i="2"/>
  <c r="AI42" i="2"/>
  <c r="AI39" i="2"/>
  <c r="AI113" i="2"/>
  <c r="AI16" i="2"/>
  <c r="AI103" i="2"/>
  <c r="AI82" i="2"/>
  <c r="AI63" i="2"/>
  <c r="AI71" i="2"/>
  <c r="AL71" i="2" s="1"/>
  <c r="AI59" i="2"/>
  <c r="AI104" i="2"/>
  <c r="AI142" i="2"/>
  <c r="AI48" i="2"/>
  <c r="AI94" i="2"/>
  <c r="AI143" i="2"/>
  <c r="AI120" i="2"/>
  <c r="AL120" i="2" s="1"/>
  <c r="AI80" i="2"/>
  <c r="AI56" i="2"/>
  <c r="AI81" i="2"/>
  <c r="AI137" i="2"/>
  <c r="AI49" i="2"/>
  <c r="AI66" i="2"/>
  <c r="AI85" i="2"/>
  <c r="AI24" i="2"/>
  <c r="AI67" i="2"/>
  <c r="AL67" i="2" s="1"/>
  <c r="AI51" i="2"/>
  <c r="AI44" i="2"/>
  <c r="AI45" i="2"/>
  <c r="AI47" i="2"/>
  <c r="AI147" i="2"/>
  <c r="AI117" i="2"/>
  <c r="AI58" i="2"/>
  <c r="AL58" i="2" s="1"/>
  <c r="AI34" i="2"/>
  <c r="AI37" i="2"/>
  <c r="AI30" i="2"/>
  <c r="AI160" i="2"/>
  <c r="AI7" i="2"/>
  <c r="AI106" i="2"/>
  <c r="AI78" i="2"/>
  <c r="AI96" i="2"/>
  <c r="AI20" i="2"/>
  <c r="AI157" i="2"/>
  <c r="AI87" i="2"/>
  <c r="AI92" i="2"/>
  <c r="AI4" i="2"/>
  <c r="AI150" i="2"/>
  <c r="AI79" i="2"/>
  <c r="AI112" i="2"/>
  <c r="AI129" i="2"/>
  <c r="AI93" i="2"/>
  <c r="AI77" i="2"/>
  <c r="AI144" i="2"/>
  <c r="AI118" i="2"/>
  <c r="AI69" i="2"/>
  <c r="AI131" i="2"/>
  <c r="AI91" i="2"/>
  <c r="AI17" i="2"/>
  <c r="AI36" i="2"/>
  <c r="AI102" i="2"/>
  <c r="AI158" i="2"/>
  <c r="AI122" i="2"/>
  <c r="AI148" i="2"/>
  <c r="AK125" i="2"/>
  <c r="AK10" i="2"/>
  <c r="AK25" i="2"/>
  <c r="AK109" i="2"/>
  <c r="AK74" i="2"/>
  <c r="AK61" i="2"/>
  <c r="AK38" i="2"/>
  <c r="AK98" i="2"/>
  <c r="AK100" i="2"/>
  <c r="AK97" i="2"/>
  <c r="AK12" i="2"/>
  <c r="AK141" i="2"/>
  <c r="AK53" i="2"/>
  <c r="AK121" i="2"/>
  <c r="AK119" i="2"/>
  <c r="AK62" i="2"/>
  <c r="AK15" i="2"/>
  <c r="AK41" i="2"/>
  <c r="AK153" i="2"/>
  <c r="AK27" i="2"/>
  <c r="AK101" i="2"/>
  <c r="AK151" i="2"/>
  <c r="AK5" i="2"/>
  <c r="AK40" i="2"/>
  <c r="AK55" i="2"/>
  <c r="AK114" i="2"/>
  <c r="AK26" i="2"/>
  <c r="AK99" i="2"/>
  <c r="AK18" i="2"/>
  <c r="AK60" i="2"/>
  <c r="AK105" i="2"/>
  <c r="AK76" i="2"/>
  <c r="AK110" i="2"/>
  <c r="AK145" i="2"/>
  <c r="AK135" i="2"/>
  <c r="AK84" i="2"/>
  <c r="AK8" i="2"/>
  <c r="AK33" i="2"/>
  <c r="AK107" i="2"/>
  <c r="AK152" i="2"/>
  <c r="AK35" i="2"/>
  <c r="AK90" i="2"/>
  <c r="AK89" i="2"/>
  <c r="AK42" i="2"/>
  <c r="AK39" i="2"/>
  <c r="AK113" i="2"/>
  <c r="AK16" i="2"/>
  <c r="AK103" i="2"/>
  <c r="AK82" i="2"/>
  <c r="AK63" i="2"/>
  <c r="AK71" i="2"/>
  <c r="AK59" i="2"/>
  <c r="AK104" i="2"/>
  <c r="AK142" i="2"/>
  <c r="AK48" i="2"/>
  <c r="AK94" i="2"/>
  <c r="AK143" i="2"/>
  <c r="AK120" i="2"/>
  <c r="AK80" i="2"/>
  <c r="AK56" i="2"/>
  <c r="AK81" i="2"/>
  <c r="AK137" i="2"/>
  <c r="AK49" i="2"/>
  <c r="AK66" i="2"/>
  <c r="AK85" i="2"/>
  <c r="AK24" i="2"/>
  <c r="AK67" i="2"/>
  <c r="AK51" i="2"/>
  <c r="AK44" i="2"/>
  <c r="AK45" i="2"/>
  <c r="AK47" i="2"/>
  <c r="AK147" i="2"/>
  <c r="AK117" i="2"/>
  <c r="AK58" i="2"/>
  <c r="AK34" i="2"/>
  <c r="AK37" i="2"/>
  <c r="AK30" i="2"/>
  <c r="AK160" i="2"/>
  <c r="AK7" i="2"/>
  <c r="AK106" i="2"/>
  <c r="AK78" i="2"/>
  <c r="AK96" i="2"/>
  <c r="AK20" i="2"/>
  <c r="AK157" i="2"/>
  <c r="AK87" i="2"/>
  <c r="AK92" i="2"/>
  <c r="AK4" i="2"/>
  <c r="AK150" i="2"/>
  <c r="AK79" i="2"/>
  <c r="AK112" i="2"/>
  <c r="AK129" i="2"/>
  <c r="AK93" i="2"/>
  <c r="AK77" i="2"/>
  <c r="AK144" i="2"/>
  <c r="AK118" i="2"/>
  <c r="AK69" i="2"/>
  <c r="AK131" i="2"/>
  <c r="AK91" i="2"/>
  <c r="AK17" i="2"/>
  <c r="AK36" i="2"/>
  <c r="AK102" i="2"/>
  <c r="AK158" i="2"/>
  <c r="AK122" i="2"/>
  <c r="AK148" i="2"/>
  <c r="AL100" i="2"/>
  <c r="AL153" i="2"/>
  <c r="E13" i="4" a="1"/>
  <c r="E13" i="4" s="1"/>
  <c r="AL42" i="2"/>
  <c r="AL59" i="2"/>
  <c r="AL56" i="2"/>
  <c r="AL51" i="2"/>
  <c r="AL44" i="2"/>
  <c r="E12" i="4" a="1"/>
  <c r="E12" i="4" s="1"/>
  <c r="AL129" i="2"/>
  <c r="AL93" i="2"/>
  <c r="AL17" i="2"/>
  <c r="Z43" i="2"/>
  <c r="Z21" i="2"/>
  <c r="Z6" i="2"/>
  <c r="Z3" i="2"/>
  <c r="Z132" i="2"/>
  <c r="Z29" i="2"/>
  <c r="Z86" i="2"/>
  <c r="Z9" i="2"/>
  <c r="Z64" i="2"/>
  <c r="Z155" i="2"/>
  <c r="Z127" i="2"/>
  <c r="Z156" i="2"/>
  <c r="Z139" i="2"/>
  <c r="Z126" i="2"/>
  <c r="Z22" i="2"/>
  <c r="Z72" i="2"/>
  <c r="Z13" i="2"/>
  <c r="Z130" i="2"/>
  <c r="Z83" i="2"/>
  <c r="AC83" i="2" s="1"/>
  <c r="Z140" i="2"/>
  <c r="Z57" i="2"/>
  <c r="Z19" i="2"/>
  <c r="Z111" i="2"/>
  <c r="Z136" i="2"/>
  <c r="Z70" i="2"/>
  <c r="Z46" i="2"/>
  <c r="Z50" i="2"/>
  <c r="Z133" i="2"/>
  <c r="Z116" i="2"/>
  <c r="Z11" i="2"/>
  <c r="Z73" i="2"/>
  <c r="Z54" i="2"/>
  <c r="Z65" i="2"/>
  <c r="Z115" i="2"/>
  <c r="AC115" i="2" s="1"/>
  <c r="Z123" i="2"/>
  <c r="Z32" i="2"/>
  <c r="Z95" i="2"/>
  <c r="Z134" i="2"/>
  <c r="Z31" i="2"/>
  <c r="Z108" i="2"/>
  <c r="Z14" i="2"/>
  <c r="Z146" i="2"/>
  <c r="Z88" i="2"/>
  <c r="Z128" i="2"/>
  <c r="Z28" i="2"/>
  <c r="Z2" i="2"/>
  <c r="Z124" i="2"/>
  <c r="Z68" i="2"/>
  <c r="Z52" i="2"/>
  <c r="AC52" i="2" s="1"/>
  <c r="Z75" i="2"/>
  <c r="Z159" i="2"/>
  <c r="Z138" i="2"/>
  <c r="Z154" i="2"/>
  <c r="Z149" i="2"/>
  <c r="Z23" i="2"/>
  <c r="K149" i="2"/>
  <c r="K23" i="2"/>
  <c r="M149" i="2"/>
  <c r="M23" i="2"/>
  <c r="O149" i="2"/>
  <c r="O23" i="2"/>
  <c r="T149" i="2"/>
  <c r="T23" i="2"/>
  <c r="V149" i="2"/>
  <c r="V23" i="2"/>
  <c r="AB149" i="2"/>
  <c r="AB23" i="2"/>
  <c r="AC23" i="2" s="1"/>
  <c r="AE149" i="2"/>
  <c r="AE23" i="2"/>
  <c r="AG149" i="2"/>
  <c r="AG23" i="2"/>
  <c r="AI149" i="2"/>
  <c r="AI23" i="2"/>
  <c r="AK149" i="2"/>
  <c r="AK23" i="2"/>
  <c r="I149" i="2"/>
  <c r="I23" i="2"/>
  <c r="K28" i="2"/>
  <c r="K2" i="2"/>
  <c r="K124" i="2"/>
  <c r="R124" i="2" s="1"/>
  <c r="K68" i="2"/>
  <c r="R68" i="2" s="1"/>
  <c r="K52" i="2"/>
  <c r="R52" i="2" s="1"/>
  <c r="K75" i="2"/>
  <c r="K159" i="2"/>
  <c r="K138" i="2"/>
  <c r="K154" i="2"/>
  <c r="M28" i="2"/>
  <c r="M2" i="2"/>
  <c r="M124" i="2"/>
  <c r="M68" i="2"/>
  <c r="M52" i="2"/>
  <c r="M75" i="2"/>
  <c r="M159" i="2"/>
  <c r="M138" i="2"/>
  <c r="M154" i="2"/>
  <c r="O28" i="2"/>
  <c r="O2" i="2"/>
  <c r="O124" i="2"/>
  <c r="O68" i="2"/>
  <c r="O52" i="2"/>
  <c r="O75" i="2"/>
  <c r="O159" i="2"/>
  <c r="O138" i="2"/>
  <c r="O154" i="2"/>
  <c r="T28" i="2"/>
  <c r="T2" i="2"/>
  <c r="T124" i="2"/>
  <c r="T68" i="2"/>
  <c r="T52" i="2"/>
  <c r="T75" i="2"/>
  <c r="T159" i="2"/>
  <c r="T138" i="2"/>
  <c r="T154" i="2"/>
  <c r="V28" i="2"/>
  <c r="V2" i="2"/>
  <c r="V124" i="2"/>
  <c r="V68" i="2"/>
  <c r="V52" i="2"/>
  <c r="V75" i="2"/>
  <c r="V159" i="2"/>
  <c r="V138" i="2"/>
  <c r="V154" i="2"/>
  <c r="AB2" i="2"/>
  <c r="AB124" i="2"/>
  <c r="AB68" i="2"/>
  <c r="AB52" i="2"/>
  <c r="AB75" i="2"/>
  <c r="AB159" i="2"/>
  <c r="AB138" i="2"/>
  <c r="AB154" i="2"/>
  <c r="D10" i="4" a="1"/>
  <c r="D10" i="4" s="1"/>
  <c r="AE28" i="2"/>
  <c r="AE2" i="2"/>
  <c r="AE124" i="2"/>
  <c r="AE68" i="2"/>
  <c r="AE52" i="2"/>
  <c r="AL52" i="2" s="1"/>
  <c r="G52" i="2" s="1"/>
  <c r="AE75" i="2"/>
  <c r="AE159" i="2"/>
  <c r="AL159" i="2" s="1"/>
  <c r="E20" i="4" s="1" a="1"/>
  <c r="E20" i="4" s="1"/>
  <c r="AE138" i="2"/>
  <c r="AE154" i="2"/>
  <c r="AG28" i="2"/>
  <c r="AG2" i="2"/>
  <c r="AG124" i="2"/>
  <c r="AG68" i="2"/>
  <c r="AG52" i="2"/>
  <c r="AG75" i="2"/>
  <c r="AL75" i="2" s="1"/>
  <c r="AG159" i="2"/>
  <c r="AG138" i="2"/>
  <c r="AG154" i="2"/>
  <c r="AI28" i="2"/>
  <c r="AI2" i="2"/>
  <c r="AI124" i="2"/>
  <c r="AI68" i="2"/>
  <c r="AI52" i="2"/>
  <c r="AI75" i="2"/>
  <c r="AI159" i="2"/>
  <c r="AI138" i="2"/>
  <c r="AI154" i="2"/>
  <c r="AK28" i="2"/>
  <c r="AK2" i="2"/>
  <c r="AK124" i="2"/>
  <c r="AK68" i="2"/>
  <c r="AK52" i="2"/>
  <c r="AK75" i="2"/>
  <c r="AK159" i="2"/>
  <c r="AK138" i="2"/>
  <c r="AK154" i="2"/>
  <c r="I28" i="2"/>
  <c r="I2" i="2"/>
  <c r="I124" i="2"/>
  <c r="I68" i="2"/>
  <c r="I52" i="2"/>
  <c r="I75" i="2"/>
  <c r="I159" i="2"/>
  <c r="R159" i="2" s="1"/>
  <c r="I138" i="2"/>
  <c r="I154" i="2"/>
  <c r="K31" i="2"/>
  <c r="K43" i="2"/>
  <c r="K21" i="2"/>
  <c r="K108" i="2"/>
  <c r="K14" i="2"/>
  <c r="K146" i="2"/>
  <c r="K88" i="2"/>
  <c r="K128" i="2"/>
  <c r="M31" i="2"/>
  <c r="M43" i="2"/>
  <c r="M21" i="2"/>
  <c r="M108" i="2"/>
  <c r="M14" i="2"/>
  <c r="M146" i="2"/>
  <c r="R146" i="2" s="1"/>
  <c r="M88" i="2"/>
  <c r="M128" i="2"/>
  <c r="O31" i="2"/>
  <c r="O43" i="2"/>
  <c r="O21" i="2"/>
  <c r="O108" i="2"/>
  <c r="O14" i="2"/>
  <c r="O146" i="2"/>
  <c r="O88" i="2"/>
  <c r="O128" i="2"/>
  <c r="T31" i="2"/>
  <c r="AC31" i="2" s="1"/>
  <c r="T43" i="2"/>
  <c r="T21" i="2"/>
  <c r="T108" i="2"/>
  <c r="T14" i="2"/>
  <c r="AC14" i="2" s="1"/>
  <c r="T146" i="2"/>
  <c r="T88" i="2"/>
  <c r="T128" i="2"/>
  <c r="V31" i="2"/>
  <c r="V43" i="2"/>
  <c r="V21" i="2"/>
  <c r="V108" i="2"/>
  <c r="V14" i="2"/>
  <c r="V146" i="2"/>
  <c r="V88" i="2"/>
  <c r="V128" i="2"/>
  <c r="AB31" i="2"/>
  <c r="AB43" i="2"/>
  <c r="AB21" i="2"/>
  <c r="AB108" i="2"/>
  <c r="AB14" i="2"/>
  <c r="AB146" i="2"/>
  <c r="AB88" i="2"/>
  <c r="AB128" i="2"/>
  <c r="AE43" i="2"/>
  <c r="AE21" i="2"/>
  <c r="AE108" i="2"/>
  <c r="AE14" i="2"/>
  <c r="AE146" i="2"/>
  <c r="AE88" i="2"/>
  <c r="AE128" i="2"/>
  <c r="AG31" i="2"/>
  <c r="AG43" i="2"/>
  <c r="AG21" i="2"/>
  <c r="AG108" i="2"/>
  <c r="AG14" i="2"/>
  <c r="AG146" i="2"/>
  <c r="AG88" i="2"/>
  <c r="AG128" i="2"/>
  <c r="AI31" i="2"/>
  <c r="AI43" i="2"/>
  <c r="AI21" i="2"/>
  <c r="AI108" i="2"/>
  <c r="AI14" i="2"/>
  <c r="AI146" i="2"/>
  <c r="AI88" i="2"/>
  <c r="AI128" i="2"/>
  <c r="AK31" i="2"/>
  <c r="AK43" i="2"/>
  <c r="AK21" i="2"/>
  <c r="AK108" i="2"/>
  <c r="AK14" i="2"/>
  <c r="AL14" i="2" s="1"/>
  <c r="AK146" i="2"/>
  <c r="AK88" i="2"/>
  <c r="AK128" i="2"/>
  <c r="I31" i="2"/>
  <c r="I43" i="2"/>
  <c r="I21" i="2"/>
  <c r="I108" i="2"/>
  <c r="I14" i="2"/>
  <c r="I146" i="2"/>
  <c r="I88" i="2"/>
  <c r="I128" i="2"/>
  <c r="I134" i="2"/>
  <c r="K134" i="2"/>
  <c r="M134" i="2"/>
  <c r="O134" i="2"/>
  <c r="T134" i="2"/>
  <c r="V134" i="2"/>
  <c r="AB134" i="2"/>
  <c r="AE134" i="2"/>
  <c r="AG134" i="2"/>
  <c r="AI134" i="2"/>
  <c r="AK134" i="2"/>
  <c r="I95" i="2"/>
  <c r="K95" i="2"/>
  <c r="M95" i="2"/>
  <c r="O95" i="2"/>
  <c r="T95" i="2"/>
  <c r="V95" i="2"/>
  <c r="AB95" i="2"/>
  <c r="AE95" i="2"/>
  <c r="AG95" i="2"/>
  <c r="AI95" i="2"/>
  <c r="AK95" i="2"/>
  <c r="I32" i="2"/>
  <c r="K32" i="2"/>
  <c r="M32" i="2"/>
  <c r="O32" i="2"/>
  <c r="T32" i="2"/>
  <c r="V32" i="2"/>
  <c r="AB32" i="2"/>
  <c r="AE32" i="2"/>
  <c r="AG32" i="2"/>
  <c r="AI32" i="2"/>
  <c r="AK32" i="2"/>
  <c r="I123" i="2"/>
  <c r="K123" i="2"/>
  <c r="M123" i="2"/>
  <c r="O123" i="2"/>
  <c r="T123" i="2"/>
  <c r="V123" i="2"/>
  <c r="AC123" i="2" s="1"/>
  <c r="AB123" i="2"/>
  <c r="AE123" i="2"/>
  <c r="AG123" i="2"/>
  <c r="AI123" i="2"/>
  <c r="AK123" i="2"/>
  <c r="I115" i="2"/>
  <c r="K115" i="2"/>
  <c r="M115" i="2"/>
  <c r="O115" i="2"/>
  <c r="R115" i="2" s="1"/>
  <c r="T115" i="2"/>
  <c r="V115" i="2"/>
  <c r="AB115" i="2"/>
  <c r="AE115" i="2"/>
  <c r="AG115" i="2"/>
  <c r="AI115" i="2"/>
  <c r="AK115" i="2"/>
  <c r="I65" i="2"/>
  <c r="K65" i="2"/>
  <c r="M65" i="2"/>
  <c r="O65" i="2"/>
  <c r="T65" i="2"/>
  <c r="V65" i="2"/>
  <c r="AB65" i="2"/>
  <c r="AE65" i="2"/>
  <c r="AG65" i="2"/>
  <c r="AI65" i="2"/>
  <c r="AK65" i="2"/>
  <c r="I54" i="2"/>
  <c r="K54" i="2"/>
  <c r="M54" i="2"/>
  <c r="O54" i="2"/>
  <c r="T54" i="2"/>
  <c r="V54" i="2"/>
  <c r="AB54" i="2"/>
  <c r="AE54" i="2"/>
  <c r="AG54" i="2"/>
  <c r="AI54" i="2"/>
  <c r="AK54" i="2"/>
  <c r="I73" i="2"/>
  <c r="K73" i="2"/>
  <c r="M73" i="2"/>
  <c r="O73" i="2"/>
  <c r="T73" i="2"/>
  <c r="V73" i="2"/>
  <c r="AB73" i="2"/>
  <c r="AE73" i="2"/>
  <c r="AL73" i="2" s="1"/>
  <c r="AG73" i="2"/>
  <c r="AI73" i="2"/>
  <c r="AK73" i="2"/>
  <c r="I11" i="2"/>
  <c r="K11" i="2"/>
  <c r="M11" i="2"/>
  <c r="O11" i="2"/>
  <c r="T11" i="2"/>
  <c r="V11" i="2"/>
  <c r="AB11" i="2"/>
  <c r="AE11" i="2"/>
  <c r="AG11" i="2"/>
  <c r="AI11" i="2"/>
  <c r="AK11" i="2"/>
  <c r="I116" i="2"/>
  <c r="K116" i="2"/>
  <c r="M116" i="2"/>
  <c r="O116" i="2"/>
  <c r="T116" i="2"/>
  <c r="V116" i="2"/>
  <c r="AB116" i="2"/>
  <c r="AE116" i="2"/>
  <c r="AG116" i="2"/>
  <c r="AI116" i="2"/>
  <c r="AK116" i="2"/>
  <c r="I133" i="2"/>
  <c r="K133" i="2"/>
  <c r="M133" i="2"/>
  <c r="O133" i="2"/>
  <c r="T133" i="2"/>
  <c r="AC133" i="2" s="1"/>
  <c r="V133" i="2"/>
  <c r="AB133" i="2"/>
  <c r="AE133" i="2"/>
  <c r="AG133" i="2"/>
  <c r="AI133" i="2"/>
  <c r="AK133" i="2"/>
  <c r="I50" i="2"/>
  <c r="K50" i="2"/>
  <c r="M50" i="2"/>
  <c r="O50" i="2"/>
  <c r="R50" i="2" s="1"/>
  <c r="T50" i="2"/>
  <c r="AC50" i="2" s="1"/>
  <c r="V50" i="2"/>
  <c r="AB50" i="2"/>
  <c r="AE50" i="2"/>
  <c r="AG50" i="2"/>
  <c r="AI50" i="2"/>
  <c r="AK50" i="2"/>
  <c r="AL50" i="2"/>
  <c r="I46" i="2"/>
  <c r="K46" i="2"/>
  <c r="M46" i="2"/>
  <c r="O46" i="2"/>
  <c r="T46" i="2"/>
  <c r="V46" i="2"/>
  <c r="AB46" i="2"/>
  <c r="AE46" i="2"/>
  <c r="AG46" i="2"/>
  <c r="AI46" i="2"/>
  <c r="AK46" i="2"/>
  <c r="I70" i="2"/>
  <c r="K70" i="2"/>
  <c r="M70" i="2"/>
  <c r="O70" i="2"/>
  <c r="T70" i="2"/>
  <c r="AC70" i="2" s="1"/>
  <c r="V70" i="2"/>
  <c r="AB70" i="2"/>
  <c r="AE70" i="2"/>
  <c r="AG70" i="2"/>
  <c r="AI70" i="2"/>
  <c r="AK70" i="2"/>
  <c r="I136" i="2"/>
  <c r="K136" i="2"/>
  <c r="M136" i="2"/>
  <c r="O136" i="2"/>
  <c r="T136" i="2"/>
  <c r="V136" i="2"/>
  <c r="AB136" i="2"/>
  <c r="AE136" i="2"/>
  <c r="AG136" i="2"/>
  <c r="AI136" i="2"/>
  <c r="AK136" i="2"/>
  <c r="I111" i="2"/>
  <c r="R111" i="2" s="1"/>
  <c r="K111" i="2"/>
  <c r="M111" i="2"/>
  <c r="O111" i="2"/>
  <c r="T111" i="2"/>
  <c r="V111" i="2"/>
  <c r="AB111" i="2"/>
  <c r="AE111" i="2"/>
  <c r="AG111" i="2"/>
  <c r="AI111" i="2"/>
  <c r="AK111" i="2"/>
  <c r="I19" i="2"/>
  <c r="K19" i="2"/>
  <c r="M19" i="2"/>
  <c r="O19" i="2"/>
  <c r="T19" i="2"/>
  <c r="V19" i="2"/>
  <c r="AB19" i="2"/>
  <c r="AE19" i="2"/>
  <c r="AG19" i="2"/>
  <c r="AI19" i="2"/>
  <c r="AK19" i="2"/>
  <c r="I57" i="2"/>
  <c r="K57" i="2"/>
  <c r="M57" i="2"/>
  <c r="O57" i="2"/>
  <c r="T57" i="2"/>
  <c r="V57" i="2"/>
  <c r="AB57" i="2"/>
  <c r="AE57" i="2"/>
  <c r="AG57" i="2"/>
  <c r="AI57" i="2"/>
  <c r="AK57" i="2"/>
  <c r="I140" i="2"/>
  <c r="K140" i="2"/>
  <c r="M140" i="2"/>
  <c r="O140" i="2"/>
  <c r="T140" i="2"/>
  <c r="V140" i="2"/>
  <c r="AB140" i="2"/>
  <c r="AE140" i="2"/>
  <c r="AG140" i="2"/>
  <c r="AI140" i="2"/>
  <c r="AK140" i="2"/>
  <c r="I83" i="2"/>
  <c r="K83" i="2"/>
  <c r="M83" i="2"/>
  <c r="O83" i="2"/>
  <c r="T83" i="2"/>
  <c r="V83" i="2"/>
  <c r="AB83" i="2"/>
  <c r="AE83" i="2"/>
  <c r="AG83" i="2"/>
  <c r="AI83" i="2"/>
  <c r="AK83" i="2"/>
  <c r="AL83" i="2"/>
  <c r="I130" i="2"/>
  <c r="K130" i="2"/>
  <c r="M130" i="2"/>
  <c r="O130" i="2"/>
  <c r="T130" i="2"/>
  <c r="V130" i="2"/>
  <c r="AB130" i="2"/>
  <c r="AE130" i="2"/>
  <c r="AG130" i="2"/>
  <c r="AL130" i="2" s="1"/>
  <c r="AI130" i="2"/>
  <c r="AK130" i="2"/>
  <c r="I13" i="2"/>
  <c r="K13" i="2"/>
  <c r="M13" i="2"/>
  <c r="O13" i="2"/>
  <c r="T13" i="2"/>
  <c r="V13" i="2"/>
  <c r="AB13" i="2"/>
  <c r="AE13" i="2"/>
  <c r="AG13" i="2"/>
  <c r="AI13" i="2"/>
  <c r="AK13" i="2"/>
  <c r="I72" i="2"/>
  <c r="R72" i="2" s="1"/>
  <c r="K72" i="2"/>
  <c r="M72" i="2"/>
  <c r="O72" i="2"/>
  <c r="T72" i="2"/>
  <c r="V72" i="2"/>
  <c r="AB72" i="2"/>
  <c r="AE72" i="2"/>
  <c r="AG72" i="2"/>
  <c r="AI72" i="2"/>
  <c r="AK72" i="2"/>
  <c r="I22" i="2"/>
  <c r="K22" i="2"/>
  <c r="M22" i="2"/>
  <c r="O22" i="2"/>
  <c r="T22" i="2"/>
  <c r="V22" i="2"/>
  <c r="AB22" i="2"/>
  <c r="AE22" i="2"/>
  <c r="AG22" i="2"/>
  <c r="AI22" i="2"/>
  <c r="AK22" i="2"/>
  <c r="I126" i="2"/>
  <c r="K126" i="2"/>
  <c r="M126" i="2"/>
  <c r="O126" i="2"/>
  <c r="T126" i="2"/>
  <c r="V126" i="2"/>
  <c r="AB126" i="2"/>
  <c r="AE126" i="2"/>
  <c r="AG126" i="2"/>
  <c r="AI126" i="2"/>
  <c r="AK126" i="2"/>
  <c r="AK139" i="2"/>
  <c r="AI139" i="2"/>
  <c r="AG139" i="2"/>
  <c r="AE139" i="2"/>
  <c r="AB139" i="2"/>
  <c r="V139" i="2"/>
  <c r="T139" i="2"/>
  <c r="O139" i="2"/>
  <c r="M139" i="2"/>
  <c r="R139" i="2" s="1"/>
  <c r="K139" i="2"/>
  <c r="I139" i="2"/>
  <c r="I127" i="2"/>
  <c r="I156" i="2"/>
  <c r="R156" i="2" s="1"/>
  <c r="C17" i="4" s="1" a="1"/>
  <c r="C17" i="4" s="1"/>
  <c r="K127" i="2"/>
  <c r="M127" i="2"/>
  <c r="O127" i="2"/>
  <c r="T127" i="2"/>
  <c r="T156" i="2"/>
  <c r="V127" i="2"/>
  <c r="V156" i="2"/>
  <c r="AB127" i="2"/>
  <c r="AB156" i="2"/>
  <c r="AE127" i="2"/>
  <c r="AE156" i="2"/>
  <c r="AG127" i="2"/>
  <c r="AG156" i="2"/>
  <c r="AI127" i="2"/>
  <c r="AI156" i="2"/>
  <c r="AK127" i="2"/>
  <c r="AK156" i="2"/>
  <c r="AK155" i="2"/>
  <c r="AL155" i="2" s="1"/>
  <c r="AI155" i="2"/>
  <c r="AG155" i="2"/>
  <c r="AE155" i="2"/>
  <c r="AB155" i="2"/>
  <c r="V155" i="2"/>
  <c r="T155" i="2"/>
  <c r="O155" i="2"/>
  <c r="M155" i="2"/>
  <c r="K155" i="2"/>
  <c r="R155" i="2" s="1"/>
  <c r="I155" i="2"/>
  <c r="I9" i="2"/>
  <c r="I64" i="2"/>
  <c r="K9" i="2"/>
  <c r="K64" i="2"/>
  <c r="M9" i="2"/>
  <c r="M64" i="2"/>
  <c r="O9" i="2"/>
  <c r="O64" i="2"/>
  <c r="T9" i="2"/>
  <c r="T64" i="2"/>
  <c r="AC64" i="2" s="1"/>
  <c r="V9" i="2"/>
  <c r="V64" i="2"/>
  <c r="AB9" i="2"/>
  <c r="AC9" i="2" s="1"/>
  <c r="AB64" i="2"/>
  <c r="AE9" i="2"/>
  <c r="AE64" i="2"/>
  <c r="AG9" i="2"/>
  <c r="AG64" i="2"/>
  <c r="AI9" i="2"/>
  <c r="AI64" i="2"/>
  <c r="AK9" i="2"/>
  <c r="AK64" i="2"/>
  <c r="I86" i="2"/>
  <c r="K86" i="2"/>
  <c r="R86" i="2" s="1"/>
  <c r="M86" i="2"/>
  <c r="O86" i="2"/>
  <c r="T86" i="2"/>
  <c r="V86" i="2"/>
  <c r="AB86" i="2"/>
  <c r="AE86" i="2"/>
  <c r="AG86" i="2"/>
  <c r="AI86" i="2"/>
  <c r="AK86" i="2"/>
  <c r="AL86" i="2"/>
  <c r="I29" i="2"/>
  <c r="R29" i="2" s="1"/>
  <c r="G29" i="2" s="1"/>
  <c r="K29" i="2"/>
  <c r="M29" i="2"/>
  <c r="O29" i="2"/>
  <c r="T29" i="2"/>
  <c r="V29" i="2"/>
  <c r="AB29" i="2"/>
  <c r="AE29" i="2"/>
  <c r="AG29" i="2"/>
  <c r="AI29" i="2"/>
  <c r="AL29" i="2" s="1"/>
  <c r="AK29" i="2"/>
  <c r="I132" i="2"/>
  <c r="K132" i="2"/>
  <c r="M132" i="2"/>
  <c r="O132" i="2"/>
  <c r="T132" i="2"/>
  <c r="V132" i="2"/>
  <c r="AB132" i="2"/>
  <c r="AE132" i="2"/>
  <c r="AG132" i="2"/>
  <c r="AI132" i="2"/>
  <c r="AK132" i="2"/>
  <c r="T6" i="2"/>
  <c r="T3" i="2"/>
  <c r="V6" i="2"/>
  <c r="V3" i="2"/>
  <c r="I3" i="2"/>
  <c r="K3" i="2"/>
  <c r="M3" i="2"/>
  <c r="O3" i="2"/>
  <c r="R3" i="2"/>
  <c r="C11" i="4" a="1"/>
  <c r="C11" i="4" s="1"/>
  <c r="AB3" i="2"/>
  <c r="AE3" i="2"/>
  <c r="AL3" i="2" s="1"/>
  <c r="AG3" i="2"/>
  <c r="AI3" i="2"/>
  <c r="AK3" i="2"/>
  <c r="E11" i="4" a="1"/>
  <c r="E11" i="4" s="1"/>
  <c r="I6" i="2"/>
  <c r="K6" i="2"/>
  <c r="M6" i="2"/>
  <c r="O6" i="2"/>
  <c r="AB6" i="2"/>
  <c r="AE6" i="2"/>
  <c r="AG6" i="2"/>
  <c r="AI6" i="2"/>
  <c r="AK6" i="2"/>
  <c r="N105" i="1"/>
  <c r="C92" i="1" a="1"/>
  <c r="C92" i="1"/>
  <c r="J104" i="1" a="1"/>
  <c r="J104" i="1"/>
  <c r="K104" i="1"/>
  <c r="S92" i="1" a="1"/>
  <c r="S92" i="1"/>
  <c r="J103" i="1" a="1"/>
  <c r="J103" i="1"/>
  <c r="K103" i="1"/>
  <c r="R92" i="1" a="1"/>
  <c r="R92" i="1"/>
  <c r="J102" i="1" a="1"/>
  <c r="J102" i="1"/>
  <c r="K102" i="1"/>
  <c r="P92" i="1" a="1"/>
  <c r="P92" i="1"/>
  <c r="J101" i="1" a="1"/>
  <c r="J101" i="1"/>
  <c r="Q92" i="1" a="1"/>
  <c r="Q92" i="1"/>
  <c r="F104" i="1" a="1"/>
  <c r="F104" i="1"/>
  <c r="O92" i="1" a="1"/>
  <c r="O92" i="1"/>
  <c r="F105" i="1" a="1"/>
  <c r="F105" i="1"/>
  <c r="H92" i="1" a="1"/>
  <c r="H92" i="1"/>
  <c r="F103" i="1" a="1"/>
  <c r="F103" i="1"/>
  <c r="G103" i="1"/>
  <c r="K92" i="1" a="1"/>
  <c r="K92" i="1"/>
  <c r="F102" i="1" a="1"/>
  <c r="F102" i="1"/>
  <c r="G102" i="1"/>
  <c r="I92" i="1" a="1"/>
  <c r="I92" i="1"/>
  <c r="F101" i="1" a="1"/>
  <c r="F101" i="1"/>
  <c r="M92" i="1" a="1"/>
  <c r="M92" i="1"/>
  <c r="B105" i="1" a="1"/>
  <c r="B105" i="1"/>
  <c r="C105" i="1"/>
  <c r="G92" i="1" a="1"/>
  <c r="G92" i="1"/>
  <c r="B103" i="1" a="1"/>
  <c r="B103" i="1"/>
  <c r="C103" i="1"/>
  <c r="F92" i="1" a="1"/>
  <c r="F92" i="1"/>
  <c r="B104" i="1" a="1"/>
  <c r="B104" i="1"/>
  <c r="C104" i="1"/>
  <c r="E92" i="1" a="1"/>
  <c r="E92" i="1"/>
  <c r="B102" i="1" a="1"/>
  <c r="B102" i="1"/>
  <c r="C102" i="1"/>
  <c r="D92" i="1" a="1"/>
  <c r="D92" i="1"/>
  <c r="B101" i="1" a="1"/>
  <c r="B101" i="1"/>
  <c r="B107" i="1"/>
  <c r="C107" i="1"/>
  <c r="C101" i="1"/>
  <c r="F107" i="1"/>
  <c r="G107" i="1"/>
  <c r="G101" i="1"/>
  <c r="G104" i="1"/>
  <c r="J107" i="1"/>
  <c r="K107" i="1"/>
  <c r="K101" i="1"/>
  <c r="B108" i="1"/>
  <c r="F108" i="1"/>
  <c r="G105" i="1"/>
  <c r="J108" i="1"/>
  <c r="B20" i="2"/>
  <c r="B25" i="2" s="1"/>
  <c r="B11" i="2"/>
  <c r="B2" i="2"/>
  <c r="B7" i="2" s="1"/>
  <c r="B6" i="2"/>
  <c r="E14" i="4" a="1"/>
  <c r="E14" i="4" s="1"/>
  <c r="C14" i="4" a="1"/>
  <c r="C14" i="4" s="1"/>
  <c r="D14" i="4" a="1"/>
  <c r="D14" i="4" s="1"/>
  <c r="AC29" i="2"/>
  <c r="AL22" i="2"/>
  <c r="AL72" i="2"/>
  <c r="AL13" i="2"/>
  <c r="R13" i="2"/>
  <c r="E10" i="4" a="1"/>
  <c r="E10" i="4" s="1"/>
  <c r="D11" i="4" a="1"/>
  <c r="D11" i="4" s="1"/>
  <c r="D3" i="4" a="1"/>
  <c r="D3" i="4" s="1"/>
  <c r="B11" i="4" a="1"/>
  <c r="B11" i="4" s="1"/>
  <c r="B5" i="2"/>
  <c r="C10" i="4" a="1"/>
  <c r="C10" i="4" s="1"/>
  <c r="B12" i="4" a="1"/>
  <c r="B12" i="4" s="1"/>
  <c r="B13" i="4" a="1"/>
  <c r="B13" i="4" s="1"/>
  <c r="B10" i="4" a="1"/>
  <c r="B10" i="4" s="1"/>
  <c r="B14" i="4" a="1"/>
  <c r="B14" i="4" s="1"/>
  <c r="B4" i="3"/>
  <c r="B2" i="3"/>
  <c r="B8" i="3"/>
  <c r="E3" i="4" a="1"/>
  <c r="E3" i="4" s="1"/>
  <c r="C3" i="4" a="1"/>
  <c r="C3" i="4" s="1"/>
  <c r="B3" i="4" a="1"/>
  <c r="B3" i="4" s="1"/>
  <c r="G56" i="2" l="1"/>
  <c r="G50" i="2"/>
  <c r="C18" i="4" a="1"/>
  <c r="C18" i="4" s="1"/>
  <c r="AC22" i="2"/>
  <c r="AL103" i="2"/>
  <c r="AC130" i="2"/>
  <c r="R54" i="2"/>
  <c r="AC37" i="2"/>
  <c r="G37" i="2" s="1"/>
  <c r="R9" i="2"/>
  <c r="G9" i="2" s="1"/>
  <c r="AC17" i="2"/>
  <c r="G17" i="2" s="1"/>
  <c r="AC71" i="2"/>
  <c r="G71" i="2" s="1"/>
  <c r="R134" i="2"/>
  <c r="R19" i="2"/>
  <c r="AC156" i="2"/>
  <c r="D17" i="4" s="1" a="1"/>
  <c r="D17" i="4" s="1"/>
  <c r="AC119" i="2"/>
  <c r="AC105" i="2"/>
  <c r="AC30" i="2"/>
  <c r="AC57" i="2"/>
  <c r="R70" i="2"/>
  <c r="AL95" i="2"/>
  <c r="R45" i="2"/>
  <c r="R33" i="2"/>
  <c r="R61" i="2"/>
  <c r="G99" i="2"/>
  <c r="R95" i="2"/>
  <c r="R57" i="2"/>
  <c r="G57" i="2" s="1"/>
  <c r="AC126" i="2"/>
  <c r="R123" i="2"/>
  <c r="G123" i="2" s="1"/>
  <c r="AC21" i="2"/>
  <c r="R21" i="2"/>
  <c r="AL2" i="2"/>
  <c r="AL36" i="2"/>
  <c r="G36" i="2" s="1"/>
  <c r="AC15" i="2"/>
  <c r="AC143" i="2"/>
  <c r="R39" i="2"/>
  <c r="G39" i="2" s="1"/>
  <c r="R44" i="2"/>
  <c r="R8" i="2"/>
  <c r="G8" i="2" s="1"/>
  <c r="R74" i="2"/>
  <c r="G42" i="2"/>
  <c r="R26" i="2"/>
  <c r="G26" i="2" s="1"/>
  <c r="AC116" i="2"/>
  <c r="AC106" i="2"/>
  <c r="AC148" i="2"/>
  <c r="AC150" i="2"/>
  <c r="R34" i="2"/>
  <c r="R80" i="2"/>
  <c r="R89" i="2"/>
  <c r="R24" i="2"/>
  <c r="R114" i="2"/>
  <c r="G114" i="2" s="1"/>
  <c r="AL57" i="2"/>
  <c r="R83" i="2"/>
  <c r="AC134" i="2"/>
  <c r="AL5" i="2"/>
  <c r="G115" i="2"/>
  <c r="R149" i="2"/>
  <c r="G149" i="2" s="1"/>
  <c r="AL117" i="2"/>
  <c r="AL98" i="2"/>
  <c r="G98" i="2" s="1"/>
  <c r="AC140" i="2"/>
  <c r="R63" i="2"/>
  <c r="R58" i="2"/>
  <c r="G58" i="2" s="1"/>
  <c r="R31" i="2"/>
  <c r="AL40" i="2"/>
  <c r="AL82" i="2"/>
  <c r="R148" i="2"/>
  <c r="AL142" i="2"/>
  <c r="AC108" i="2"/>
  <c r="AL84" i="2"/>
  <c r="B4" i="2"/>
  <c r="AL139" i="2"/>
  <c r="AL108" i="2"/>
  <c r="AL81" i="2"/>
  <c r="AL18" i="2"/>
  <c r="AL87" i="2"/>
  <c r="AL135" i="2"/>
  <c r="R84" i="2"/>
  <c r="G84" i="2" s="1"/>
  <c r="R27" i="2"/>
  <c r="G27" i="2" s="1"/>
  <c r="R109" i="2"/>
  <c r="R88" i="2"/>
  <c r="R10" i="2"/>
  <c r="AL66" i="2"/>
  <c r="AL151" i="2"/>
  <c r="AC122" i="2"/>
  <c r="AC86" i="2"/>
  <c r="G86" i="2" s="1"/>
  <c r="R128" i="2"/>
  <c r="AL85" i="2"/>
  <c r="AC2" i="2"/>
  <c r="AC77" i="2"/>
  <c r="AC102" i="2"/>
  <c r="AC73" i="2"/>
  <c r="B24" i="2"/>
  <c r="AL4" i="2"/>
  <c r="AC93" i="2"/>
  <c r="AC59" i="2"/>
  <c r="R69" i="2"/>
  <c r="R154" i="2"/>
  <c r="AL61" i="2"/>
  <c r="AL158" i="2"/>
  <c r="E19" i="4" s="1" a="1"/>
  <c r="E19" i="4" s="1"/>
  <c r="AL104" i="2"/>
  <c r="AL109" i="2"/>
  <c r="G109" i="2" s="1"/>
  <c r="AC72" i="2"/>
  <c r="AL54" i="2"/>
  <c r="R108" i="2"/>
  <c r="G108" i="2" s="1"/>
  <c r="AC75" i="2"/>
  <c r="R28" i="2"/>
  <c r="B23" i="2"/>
  <c r="B8" i="2"/>
  <c r="R140" i="2"/>
  <c r="G140" i="2" s="1"/>
  <c r="AL21" i="2"/>
  <c r="AL149" i="2"/>
  <c r="AC149" i="2"/>
  <c r="R30" i="2"/>
  <c r="R81" i="2"/>
  <c r="R135" i="2"/>
  <c r="R153" i="2"/>
  <c r="R25" i="2"/>
  <c r="R145" i="2"/>
  <c r="R120" i="2"/>
  <c r="AC132" i="2"/>
  <c r="AL136" i="2"/>
  <c r="AC141" i="2"/>
  <c r="AL160" i="2"/>
  <c r="E21" i="4" s="1" a="1"/>
  <c r="E21" i="4" s="1"/>
  <c r="AC20" i="2"/>
  <c r="G20" i="2" s="1"/>
  <c r="AL156" i="2"/>
  <c r="E17" i="4" s="1" a="1"/>
  <c r="E17" i="4" s="1"/>
  <c r="AC68" i="2"/>
  <c r="G68" i="2" s="1"/>
  <c r="AL10" i="2"/>
  <c r="AL143" i="2"/>
  <c r="AC146" i="2"/>
  <c r="AL105" i="2"/>
  <c r="AL8" i="2"/>
  <c r="AC157" i="2"/>
  <c r="D18" i="4" s="1" a="1"/>
  <c r="D18" i="4" s="1"/>
  <c r="AC6" i="2"/>
  <c r="AC159" i="2"/>
  <c r="D20" i="4" s="1" a="1"/>
  <c r="D20" i="4" s="1"/>
  <c r="AL137" i="2"/>
  <c r="B22" i="2"/>
  <c r="AL123" i="2"/>
  <c r="AL43" i="2"/>
  <c r="AL20" i="2"/>
  <c r="AL110" i="2"/>
  <c r="AL15" i="2"/>
  <c r="G15" i="2" s="1"/>
  <c r="AL125" i="2"/>
  <c r="R41" i="2"/>
  <c r="R90" i="2"/>
  <c r="AL115" i="2"/>
  <c r="R64" i="2"/>
  <c r="R75" i="2"/>
  <c r="AL145" i="2"/>
  <c r="AL35" i="2"/>
  <c r="AC118" i="2"/>
  <c r="R6" i="2"/>
  <c r="AL32" i="2"/>
  <c r="AC88" i="2"/>
  <c r="AC111" i="2"/>
  <c r="AL146" i="2"/>
  <c r="AL68" i="2"/>
  <c r="AL23" i="2"/>
  <c r="AL38" i="2"/>
  <c r="AL49" i="2"/>
  <c r="AL74" i="2"/>
  <c r="AC84" i="2"/>
  <c r="R40" i="2"/>
  <c r="R98" i="2"/>
  <c r="R14" i="2"/>
  <c r="G14" i="2" s="1"/>
  <c r="R2" i="2"/>
  <c r="G2" i="2" s="1"/>
  <c r="AL27" i="2"/>
  <c r="AC19" i="2"/>
  <c r="R46" i="2"/>
  <c r="G59" i="2"/>
  <c r="G96" i="2"/>
  <c r="G41" i="2"/>
  <c r="G120" i="2"/>
  <c r="G62" i="2"/>
  <c r="AC135" i="2"/>
  <c r="R49" i="2"/>
  <c r="R23" i="2"/>
  <c r="AC34" i="2"/>
  <c r="AC12" i="2"/>
  <c r="R118" i="2"/>
  <c r="G118" i="2" s="1"/>
  <c r="R122" i="2"/>
  <c r="AL24" i="2"/>
  <c r="AL112" i="2"/>
  <c r="G112" i="2" s="1"/>
  <c r="AC90" i="2"/>
  <c r="G90" i="2" s="1"/>
  <c r="G45" i="2"/>
  <c r="AL88" i="2"/>
  <c r="G88" i="2" s="1"/>
  <c r="AC117" i="2"/>
  <c r="AC100" i="2"/>
  <c r="AL134" i="2"/>
  <c r="B15" i="2"/>
  <c r="B16" i="2"/>
  <c r="B13" i="2"/>
  <c r="B14" i="2"/>
  <c r="B17" i="2"/>
  <c r="G72" i="2"/>
  <c r="R65" i="2"/>
  <c r="R32" i="2"/>
  <c r="G32" i="2" s="1"/>
  <c r="AC67" i="2"/>
  <c r="G67" i="2" s="1"/>
  <c r="AC129" i="2"/>
  <c r="G129" i="2" s="1"/>
  <c r="AC26" i="2"/>
  <c r="R16" i="2"/>
  <c r="G16" i="2" s="1"/>
  <c r="R119" i="2"/>
  <c r="G119" i="2" s="1"/>
  <c r="R48" i="2"/>
  <c r="R38" i="2"/>
  <c r="G38" i="2" s="1"/>
  <c r="AL41" i="2"/>
  <c r="AC120" i="2"/>
  <c r="AC97" i="2"/>
  <c r="G151" i="2"/>
  <c r="G34" i="2"/>
  <c r="AC54" i="2"/>
  <c r="AL28" i="2"/>
  <c r="AL63" i="2"/>
  <c r="AL126" i="2"/>
  <c r="G83" i="2"/>
  <c r="AL133" i="2"/>
  <c r="R144" i="2"/>
  <c r="AL154" i="2"/>
  <c r="AC80" i="2"/>
  <c r="R4" i="2"/>
  <c r="R127" i="2"/>
  <c r="AC131" i="2"/>
  <c r="AC125" i="2"/>
  <c r="G142" i="2"/>
  <c r="G30" i="2"/>
  <c r="R18" i="2"/>
  <c r="AC25" i="2"/>
  <c r="G25" i="2" s="1"/>
  <c r="AC58" i="2"/>
  <c r="AC114" i="2"/>
  <c r="G156" i="2"/>
  <c r="B17" i="4" s="1" a="1"/>
  <c r="B17" i="4" s="1"/>
  <c r="AC79" i="2"/>
  <c r="AC55" i="2"/>
  <c r="AL127" i="2"/>
  <c r="AC43" i="2"/>
  <c r="AL31" i="2"/>
  <c r="G31" i="2" s="1"/>
  <c r="AC153" i="2"/>
  <c r="G153" i="2" s="1"/>
  <c r="AC89" i="2"/>
  <c r="G89" i="2" s="1"/>
  <c r="R7" i="2"/>
  <c r="R105" i="2"/>
  <c r="G105" i="2" s="1"/>
  <c r="R47" i="2"/>
  <c r="R107" i="2"/>
  <c r="R5" i="2"/>
  <c r="AL128" i="2"/>
  <c r="AL96" i="2"/>
  <c r="AC35" i="2"/>
  <c r="G101" i="2"/>
  <c r="C20" i="4" a="1"/>
  <c r="C20" i="4" s="1"/>
  <c r="G159" i="2"/>
  <c r="B20" i="4" s="1" a="1"/>
  <c r="B20" i="4" s="1"/>
  <c r="G70" i="2"/>
  <c r="AL140" i="2"/>
  <c r="AC81" i="2"/>
  <c r="G81" i="2" s="1"/>
  <c r="AC39" i="2"/>
  <c r="AC18" i="2"/>
  <c r="AC87" i="2"/>
  <c r="G87" i="2" s="1"/>
  <c r="AC44" i="2"/>
  <c r="G44" i="2" s="1"/>
  <c r="AC104" i="2"/>
  <c r="G104" i="2" s="1"/>
  <c r="AC8" i="2"/>
  <c r="AC101" i="2"/>
  <c r="AC74" i="2"/>
  <c r="R12" i="2"/>
  <c r="AL111" i="2"/>
  <c r="AL34" i="2"/>
  <c r="AL80" i="2"/>
  <c r="AL89" i="2"/>
  <c r="AC51" i="2"/>
  <c r="G51" i="2" s="1"/>
  <c r="R102" i="2"/>
  <c r="AL102" i="2"/>
  <c r="AC13" i="2"/>
  <c r="G13" i="2" s="1"/>
  <c r="AC139" i="2"/>
  <c r="G139" i="2" s="1"/>
  <c r="AL124" i="2"/>
  <c r="R79" i="2"/>
  <c r="R117" i="2"/>
  <c r="R143" i="2"/>
  <c r="G143" i="2" s="1"/>
  <c r="R35" i="2"/>
  <c r="R55" i="2"/>
  <c r="R100" i="2"/>
  <c r="R131" i="2"/>
  <c r="R78" i="2"/>
  <c r="R85" i="2"/>
  <c r="R82" i="2"/>
  <c r="R110" i="2"/>
  <c r="AC3" i="2"/>
  <c r="G3" i="2" s="1"/>
  <c r="AC155" i="2"/>
  <c r="G155" i="2" s="1"/>
  <c r="R133" i="2"/>
  <c r="AL65" i="2"/>
  <c r="AC95" i="2"/>
  <c r="G95" i="2" s="1"/>
  <c r="R43" i="2"/>
  <c r="G43" i="2" s="1"/>
  <c r="R138" i="2"/>
  <c r="AC91" i="2"/>
  <c r="G91" i="2" s="1"/>
  <c r="AC96" i="2"/>
  <c r="AC24" i="2"/>
  <c r="AC63" i="2"/>
  <c r="AC145" i="2"/>
  <c r="AC41" i="2"/>
  <c r="AC10" i="2"/>
  <c r="G10" i="2" s="1"/>
  <c r="R150" i="2"/>
  <c r="R147" i="2"/>
  <c r="R94" i="2"/>
  <c r="R152" i="2"/>
  <c r="G152" i="2" s="1"/>
  <c r="G40" i="2"/>
  <c r="AL138" i="2"/>
  <c r="AL122" i="2"/>
  <c r="R158" i="2"/>
  <c r="AL6" i="2"/>
  <c r="G6" i="2" s="1"/>
  <c r="G103" i="2"/>
  <c r="R132" i="2"/>
  <c r="R73" i="2"/>
  <c r="AL148" i="2"/>
  <c r="AL150" i="2"/>
  <c r="AL152" i="2"/>
  <c r="AL69" i="2"/>
  <c r="AC78" i="2"/>
  <c r="AC82" i="2"/>
  <c r="R136" i="2"/>
  <c r="AL46" i="2"/>
  <c r="AC128" i="2"/>
  <c r="G128" i="2" s="1"/>
  <c r="AL47" i="2"/>
  <c r="AL48" i="2"/>
  <c r="AL107" i="2"/>
  <c r="AL7" i="2"/>
  <c r="AL53" i="2"/>
  <c r="G53" i="2" s="1"/>
  <c r="AC69" i="2"/>
  <c r="R160" i="2"/>
  <c r="R137" i="2"/>
  <c r="R113" i="2"/>
  <c r="R60" i="2"/>
  <c r="R77" i="2"/>
  <c r="R130" i="2"/>
  <c r="AC28" i="2"/>
  <c r="R141" i="2"/>
  <c r="R126" i="2"/>
  <c r="AL94" i="2"/>
  <c r="AC65" i="2"/>
  <c r="AL144" i="2"/>
  <c r="AC46" i="2"/>
  <c r="AC154" i="2"/>
  <c r="AL77" i="2"/>
  <c r="AL26" i="2"/>
  <c r="AL12" i="2"/>
  <c r="AC45" i="2"/>
  <c r="AC142" i="2"/>
  <c r="AC33" i="2"/>
  <c r="AC151" i="2"/>
  <c r="AC61" i="2"/>
  <c r="AC160" i="2"/>
  <c r="D21" i="4" s="1" a="1"/>
  <c r="D21" i="4" s="1"/>
  <c r="AC137" i="2"/>
  <c r="AC113" i="2"/>
  <c r="AC60" i="2"/>
  <c r="AC121" i="2"/>
  <c r="G121" i="2" s="1"/>
  <c r="G66" i="2"/>
  <c r="R93" i="2"/>
  <c r="AL64" i="2"/>
  <c r="G64" i="2" s="1"/>
  <c r="R116" i="2"/>
  <c r="AC124" i="2"/>
  <c r="R92" i="2"/>
  <c r="AL9" i="2"/>
  <c r="R22" i="2"/>
  <c r="G22" i="2" s="1"/>
  <c r="AL92" i="2"/>
  <c r="G97" i="2"/>
  <c r="AL11" i="2"/>
  <c r="AL147" i="2"/>
  <c r="AL106" i="2"/>
  <c r="AC85" i="2"/>
  <c r="AC110" i="2"/>
  <c r="G76" i="2"/>
  <c r="AL19" i="2"/>
  <c r="G19" i="2" s="1"/>
  <c r="G146" i="2"/>
  <c r="AC127" i="2"/>
  <c r="AL70" i="2"/>
  <c r="AL116" i="2"/>
  <c r="AC32" i="2"/>
  <c r="AL132" i="2"/>
  <c r="R11" i="2"/>
  <c r="AC138" i="2"/>
  <c r="AL114" i="2"/>
  <c r="G141" i="2" l="1"/>
  <c r="G61" i="2"/>
  <c r="G130" i="2"/>
  <c r="G150" i="2"/>
  <c r="G93" i="2"/>
  <c r="G23" i="2"/>
  <c r="G157" i="2"/>
  <c r="B18" i="4" s="1" a="1"/>
  <c r="B18" i="4" s="1"/>
  <c r="G33" i="2"/>
  <c r="G127" i="2"/>
  <c r="G111" i="2"/>
  <c r="G134" i="2"/>
  <c r="G49" i="2"/>
  <c r="G133" i="2"/>
  <c r="G54" i="2"/>
  <c r="G136" i="2"/>
  <c r="G145" i="2"/>
  <c r="G148" i="2"/>
  <c r="G63" i="2"/>
  <c r="G4" i="2"/>
  <c r="G135" i="2"/>
  <c r="G106" i="2"/>
  <c r="G125" i="2"/>
  <c r="G77" i="2"/>
  <c r="G79" i="2"/>
  <c r="G7" i="2"/>
  <c r="G46" i="2"/>
  <c r="G75" i="2"/>
  <c r="G124" i="2"/>
  <c r="G73" i="2"/>
  <c r="G24" i="2"/>
  <c r="G74" i="2"/>
  <c r="G21" i="2"/>
  <c r="G5" i="2"/>
  <c r="G154" i="2"/>
  <c r="G28" i="2"/>
  <c r="G147" i="2"/>
  <c r="G85" i="2"/>
  <c r="G131" i="2"/>
  <c r="G80" i="2"/>
  <c r="G47" i="2"/>
  <c r="G65" i="2"/>
  <c r="G102" i="2"/>
  <c r="G11" i="2"/>
  <c r="G60" i="2"/>
  <c r="G113" i="2"/>
  <c r="G12" i="2"/>
  <c r="G126" i="2"/>
  <c r="G122" i="2"/>
  <c r="G137" i="2"/>
  <c r="G100" i="2"/>
  <c r="G116" i="2"/>
  <c r="G69" i="2"/>
  <c r="G132" i="2"/>
  <c r="G35" i="2"/>
  <c r="G107" i="2"/>
  <c r="G78" i="2"/>
  <c r="G92" i="2"/>
  <c r="C21" i="4" a="1"/>
  <c r="C21" i="4" s="1"/>
  <c r="G160" i="2"/>
  <c r="B21" i="4" s="1" a="1"/>
  <c r="B21" i="4" s="1"/>
  <c r="G55" i="2"/>
  <c r="G48" i="2"/>
  <c r="G144" i="2"/>
  <c r="C19" i="4" a="1"/>
  <c r="C19" i="4" s="1"/>
  <c r="G158" i="2"/>
  <c r="B19" i="4" s="1" a="1"/>
  <c r="B19" i="4" s="1"/>
  <c r="G94" i="2"/>
  <c r="G110" i="2"/>
  <c r="G82" i="2"/>
  <c r="G138" i="2"/>
  <c r="G117" i="2"/>
  <c r="G1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<sst xmlns="http://schemas.openxmlformats.org/spreadsheetml/2006/main" count="1999" uniqueCount="340">
  <si>
    <t>Zoek een staat:</t>
  </si>
  <si>
    <t>Griekenland</t>
  </si>
  <si>
    <t>Land</t>
  </si>
  <si>
    <t>Totaal Score</t>
  </si>
  <si>
    <t>Totaal Economie</t>
  </si>
  <si>
    <t>Totaal Sociaal</t>
  </si>
  <si>
    <t>Totaal Politiek</t>
  </si>
  <si>
    <t>Top 5 hoogst scorende staten</t>
  </si>
  <si>
    <t>Denemarken</t>
  </si>
  <si>
    <t>Noorwegen</t>
  </si>
  <si>
    <t>Zwitserland</t>
  </si>
  <si>
    <t>Ierland</t>
  </si>
  <si>
    <t>Nederland</t>
  </si>
  <si>
    <t>Top 5 laagst scorende staten</t>
  </si>
  <si>
    <t>Afghanistan</t>
  </si>
  <si>
    <t>Zuid-Soedan</t>
  </si>
  <si>
    <t>Jemen</t>
  </si>
  <si>
    <t>Eritrea</t>
  </si>
  <si>
    <t>Soedan</t>
  </si>
  <si>
    <t>Economie</t>
  </si>
  <si>
    <t>Punten</t>
  </si>
  <si>
    <t>BBP per inwoner</t>
  </si>
  <si>
    <t>Score BBP per inwoner</t>
  </si>
  <si>
    <t>Werkloosheid</t>
  </si>
  <si>
    <t>Score Werkeloosheid</t>
  </si>
  <si>
    <t>Staatsschuld als percentage van het BBP</t>
  </si>
  <si>
    <t>Score Staatsschuld als percentage van het BBP</t>
  </si>
  <si>
    <t>Inflatie</t>
  </si>
  <si>
    <t>Score Inflatie</t>
  </si>
  <si>
    <t>Gini-coëfficiënt</t>
  </si>
  <si>
    <t>Score Gini-coëfficiënt</t>
  </si>
  <si>
    <t>Veiligheid</t>
  </si>
  <si>
    <t>Score Veiligheid</t>
  </si>
  <si>
    <t>Vrijheid</t>
  </si>
  <si>
    <t>Score Vrijheid</t>
  </si>
  <si>
    <t>Welzijn</t>
  </si>
  <si>
    <t>Score Welzijn</t>
  </si>
  <si>
    <t>Migratie</t>
  </si>
  <si>
    <t>Score Migratie</t>
  </si>
  <si>
    <t>Bevolkingsgroei</t>
  </si>
  <si>
    <t>Score Bevolkingsgroei</t>
  </si>
  <si>
    <t>Mensenrechten</t>
  </si>
  <si>
    <t>Score Mensenrechten</t>
  </si>
  <si>
    <t>Trias politica</t>
  </si>
  <si>
    <t>Score Trias Politica</t>
  </si>
  <si>
    <t>Democratie</t>
  </si>
  <si>
    <t>Score Democratie</t>
  </si>
  <si>
    <t>Corruptie</t>
  </si>
  <si>
    <t>Score Corruptie</t>
  </si>
  <si>
    <t>Totaal</t>
  </si>
  <si>
    <t>Werkeloosheid</t>
  </si>
  <si>
    <t>Staatsschuld</t>
  </si>
  <si>
    <t>Sociaal</t>
  </si>
  <si>
    <t>Finland</t>
  </si>
  <si>
    <t>Canada</t>
  </si>
  <si>
    <t>Malta</t>
  </si>
  <si>
    <t>Politiek</t>
  </si>
  <si>
    <t>Andorra</t>
  </si>
  <si>
    <t>Portugal</t>
  </si>
  <si>
    <t>Japan</t>
  </si>
  <si>
    <t>Cyprus</t>
  </si>
  <si>
    <t>Costa Rica</t>
  </si>
  <si>
    <t>Chili</t>
  </si>
  <si>
    <t>Singapore</t>
  </si>
  <si>
    <t>Uruguay</t>
  </si>
  <si>
    <t>Israel</t>
  </si>
  <si>
    <t>Qatar</t>
  </si>
  <si>
    <t>Botswana</t>
  </si>
  <si>
    <t>Panama</t>
  </si>
  <si>
    <t>Peru</t>
  </si>
  <si>
    <t>Ecuador</t>
  </si>
  <si>
    <t>Guyana</t>
  </si>
  <si>
    <t>Bhutan</t>
  </si>
  <si>
    <t>Jamaica</t>
  </si>
  <si>
    <t>Senegal</t>
  </si>
  <si>
    <t>Montenegro</t>
  </si>
  <si>
    <t>Ghana</t>
  </si>
  <si>
    <t>Paraguay</t>
  </si>
  <si>
    <t>Bolivia</t>
  </si>
  <si>
    <t>Benin</t>
  </si>
  <si>
    <t>El salvador</t>
  </si>
  <si>
    <t>Kosovo</t>
  </si>
  <si>
    <t>Thailand</t>
  </si>
  <si>
    <t>Niger</t>
  </si>
  <si>
    <t>Oman</t>
  </si>
  <si>
    <t>Mexico</t>
  </si>
  <si>
    <t>Liberia</t>
  </si>
  <si>
    <t>Sri Lanka</t>
  </si>
  <si>
    <t>Malawi</t>
  </si>
  <si>
    <t>Madagascar</t>
  </si>
  <si>
    <t>Suriname</t>
  </si>
  <si>
    <t>Tanzania</t>
  </si>
  <si>
    <t>Nepal</t>
  </si>
  <si>
    <t>Colombia</t>
  </si>
  <si>
    <t>Sierra Leone</t>
  </si>
  <si>
    <t>Gambia</t>
  </si>
  <si>
    <t>Guatemala</t>
  </si>
  <si>
    <t>India</t>
  </si>
  <si>
    <t>Vietnam</t>
  </si>
  <si>
    <t xml:space="preserve">Morocco </t>
  </si>
  <si>
    <t>Lesotho</t>
  </si>
  <si>
    <t>Gabon</t>
  </si>
  <si>
    <t>Bangladesh</t>
  </si>
  <si>
    <t>Togo</t>
  </si>
  <si>
    <t>Mali</t>
  </si>
  <si>
    <t>Burkina Faso</t>
  </si>
  <si>
    <t>Uganda</t>
  </si>
  <si>
    <t>Honduras</t>
  </si>
  <si>
    <t>Nigeria</t>
  </si>
  <si>
    <t>Haïti</t>
  </si>
  <si>
    <t>Zambia</t>
  </si>
  <si>
    <t>Djibouti</t>
  </si>
  <si>
    <t>Myanmar</t>
  </si>
  <si>
    <t>Cuba</t>
  </si>
  <si>
    <t>Azerbaijan</t>
  </si>
  <si>
    <t>China</t>
  </si>
  <si>
    <t>Burundi</t>
  </si>
  <si>
    <t>Pakistan</t>
  </si>
  <si>
    <t>Eswatini</t>
  </si>
  <si>
    <t>Angola</t>
  </si>
  <si>
    <t>Mozambique</t>
  </si>
  <si>
    <t>Nicaragua</t>
  </si>
  <si>
    <t>Turkmenistan</t>
  </si>
  <si>
    <t>Laos</t>
  </si>
  <si>
    <t>Rwanda</t>
  </si>
  <si>
    <t>Zimbabwe</t>
  </si>
  <si>
    <t>Iran</t>
  </si>
  <si>
    <t>Iraq</t>
  </si>
  <si>
    <t>Venezuela</t>
  </si>
  <si>
    <t>Land 2017</t>
  </si>
  <si>
    <t>Land 2021</t>
  </si>
  <si>
    <t>Totaal score</t>
  </si>
  <si>
    <t>Voorbeeld land</t>
  </si>
  <si>
    <t>Land 2018</t>
  </si>
  <si>
    <t>Land 2019</t>
  </si>
  <si>
    <t>Land 2022</t>
  </si>
  <si>
    <t>Land 2020</t>
  </si>
  <si>
    <t>Land 2023</t>
  </si>
  <si>
    <t xml:space="preserve">Jaren </t>
  </si>
  <si>
    <t>Jaren</t>
  </si>
  <si>
    <t>Gefaald</t>
  </si>
  <si>
    <t>Tijdstempel</t>
  </si>
  <si>
    <t>Ik vind ... de taak van de staat (meer dan 1 antwoord mogelijk)</t>
  </si>
  <si>
    <t>De grootte van de economie is van belang voor een staat</t>
  </si>
  <si>
    <t>De hoeveelheid van werkeloosheid is van belang voor een staat</t>
  </si>
  <si>
    <t>De mate van inflatie is van belang voor een staat</t>
  </si>
  <si>
    <t>De grootte van de staatsschuld is van belang voor een staat</t>
  </si>
  <si>
    <t>De verdeling van inkomen en vermogen is van belang voor een staat</t>
  </si>
  <si>
    <t>De mate van bevolkingsgroei is van belang voor een staat</t>
  </si>
  <si>
    <t>De mate van vrijheid is van belang voor een staat</t>
  </si>
  <si>
    <t>Verklaar uw antwoord op de vorige vraag (niet verplicht)</t>
  </si>
  <si>
    <t>De mate van welzijn is van belang voor een staat</t>
  </si>
  <si>
    <t>Veiligheid is van belang voor een staat</t>
  </si>
  <si>
    <t>De hoeveelheid van emigratie/immigratie is van belang voor een staat</t>
  </si>
  <si>
    <t>Het is belangrijk dat alle macht verdeeld is over meerdere personen/partijen/instituties</t>
  </si>
  <si>
    <t>De mate waarin mensenrechten worden beschermd is van belang voor een staat</t>
  </si>
  <si>
    <t>De mate van democratie is van belang voor het functioneren een staat</t>
  </si>
  <si>
    <t>De mate van corruptie is van belang voor het functioneren van een staat</t>
  </si>
  <si>
    <t>de veiligheid van burgers te garanderen, de vrijheid van burgers te garanderen</t>
  </si>
  <si>
    <t>Mee eens</t>
  </si>
  <si>
    <t>Helemaal mee eens</t>
  </si>
  <si>
    <t>de veiligheid van burgers te garanderen</t>
  </si>
  <si>
    <t>Mee oneens</t>
  </si>
  <si>
    <t>de veiligheid van burgers te garanderen, het welzijn van burgers te vergroten en te behouden, de vrijheid van burgers te garanderen, inkomen/vermogen van burgers te vergroten</t>
  </si>
  <si>
    <t>Helemaal mee oneens</t>
  </si>
  <si>
    <t>de veiligheid van burgers te garanderen, het welzijn van burgers te vergroten en te behouden, de vrijheid van burgers te garanderen</t>
  </si>
  <si>
    <t>de veiligheid van burgers te garanderen, het welzijn van burgers te vergroten en te behouden</t>
  </si>
  <si>
    <t>vrijheid is fijn</t>
  </si>
  <si>
    <t>welzijn is handig</t>
  </si>
  <si>
    <t>veiligheid is een prioriteit</t>
  </si>
  <si>
    <t>het welzijn van burgers te vergroten en te behouden</t>
  </si>
  <si>
    <t>het welzijn van burgers te vergroten en te behouden, de vrijheid van burgers te garanderen</t>
  </si>
  <si>
    <t>inkomen/vermogen van burgers te vergroten</t>
  </si>
  <si>
    <t>de veiligheid van burgers te garanderen, inkomen/vermogen van burgers te vergroten</t>
  </si>
  <si>
    <t>Als burgers niet vrij zijn zullen ze in opstand komen tegen de overheid.</t>
  </si>
  <si>
    <t>Als het niet goed gaat met burgers komen ze in opstand</t>
  </si>
  <si>
    <t>Is Han belangrijk anders kan je jezelf niet zinn</t>
  </si>
  <si>
    <t>Anders heb je geen bevolking meer binnenkort</t>
  </si>
  <si>
    <t>Zie erboven</t>
  </si>
  <si>
    <t>de staat moet voor vrijheid zorgen, want vrijheid is heel belangrijk</t>
  </si>
  <si>
    <t>mensen moeten zich goed hebben</t>
  </si>
  <si>
    <t>Mensen moeten de vrijheid hebben om keuzes te maken, maar ook economische vrijheid zodat ze die keuzes ook kunnen betalen</t>
  </si>
  <si>
    <t>Zolang de overheid geld van de burger krijgt moeten ze dat geld gebruiken om die burger zo gelukkig mogelijk te maken</t>
  </si>
  <si>
    <t>De overheid moet ervoor verzorgen dat mensen zich veilig op de straat voelen maar ook dat er economisch en sociaal geen reden veroorzaakt wordt voor geweld</t>
  </si>
  <si>
    <t>Ik vind dat de staat wel vrijheid van de burgers moet garanderen, door bijvoorbeeld het homo huwelijk legaal maken etc.</t>
  </si>
  <si>
    <t>Zorgen dat er een goede verzorgingsstaat is</t>
  </si>
  <si>
    <t>Ja dat er voldoende politie is om mensen te beschermen en dat er ook wordt geluisters naar mensen</t>
  </si>
  <si>
    <t>als een staat niet de vrijheid ondersteunt van het volk dan is het een dictatuur</t>
  </si>
  <si>
    <t>een staat moet zorgen voor zijn volk</t>
  </si>
  <si>
    <t>zonder veiligheid is er geen orde</t>
  </si>
  <si>
    <t>ik vind dat iedereen vrij moet zijn in wat hij/zij denkt en doet</t>
  </si>
  <si>
    <t>Vrijheid is het allerbelangrijkst iets dat je kan hebben</t>
  </si>
  <si>
    <t>Mensen moeten gezond zijn</t>
  </si>
  <si>
    <t>je moet niet steeds op je hoede hoeven te zijn als je je deur uitloopt</t>
  </si>
  <si>
    <t>Vrijhijd maakt hoe leefbaar een staat is. Vrijheid in een staat is allesbeslissende voor de leefomstandigheden.</t>
  </si>
  <si>
    <t>Voor een staat om democratisch en daarmee niet gefaald te zijn, zijn liberale (vrijheids) rechten belangrijk, positive en negatieve vrijheid zijn van belang. Maar vindt wel dat staat mag ingrijpen soms, daarom niet helemaal mee eens.</t>
  </si>
  <si>
    <t>Een staat zijn doel is om welzijn en rechten van burgers te beschermen.</t>
  </si>
  <si>
    <t>Lol zelfde antwoord als vorige vraag</t>
  </si>
  <si>
    <t>Vrijheid is enorm belangrijk, maar te veel vrijheid zorgt voor een ongeorganiseerde of gevaarlijke samenleving. Ergens moet een grens liggen.</t>
  </si>
  <si>
    <t>Vrijgeid is een onderdeel van welzijn</t>
  </si>
  <si>
    <t>Je moet voot je bevolking zorgen</t>
  </si>
  <si>
    <t>Hoort bij welzijn</t>
  </si>
  <si>
    <t>Belangrijkste vraag van deze enquete!</t>
  </si>
  <si>
    <t>Vrijheid is welbevinden</t>
  </si>
  <si>
    <t>Iedereen moet zijn eigen mening kunnen uiten.</t>
  </si>
  <si>
    <t>Je moet niet zomaar kunnen worden overvallen en dan je geld niet terug krijgen.</t>
  </si>
  <si>
    <t>De overheid is verantwoordelijk voor het land en de burgers, daarvoor worden ze gekozen. Dit betekend dus ook dat ze verantwoordelijk zijn voor de vrijheid.</t>
  </si>
  <si>
    <t>Ik ben het er mee eens dat de overheid voor het basis welzijn moet zorgen en dat de rest bij de burger ligt.</t>
  </si>
  <si>
    <t>De overheid moet zorgen voor voldoende maatregelingen die de veiligheid van de burger garanderen in normale situaties.</t>
  </si>
  <si>
    <t>Zonder vrijheid zijn geen beslissingen mogelijk.</t>
  </si>
  <si>
    <t>Zonder welzijn geen geluk.</t>
  </si>
  <si>
    <t>Geen welzijn zonder veiligheid.</t>
  </si>
  <si>
    <t>Het is van belang voor je welzijn om vrijheid te hebben</t>
  </si>
  <si>
    <t>De welzijn geld ook voor mentaal welzijn onder inwoners en als dat mis gaat is er mogelijk een heel groot probleem</t>
  </si>
  <si>
    <t>Vrijheid=blijheid</t>
  </si>
  <si>
    <t>de vrijheid van burgers te garanderen</t>
  </si>
  <si>
    <t>Vrijheid is je belangrijkste goed</t>
  </si>
  <si>
    <t>Vrijheid is het grootste goed dat wij hebben. Vrijheid van meningsuiting, vrijheid van geloof, vrijheid om te zijn wie je wilt zijn.</t>
  </si>
  <si>
    <t>anders voel je je niet veilig</t>
  </si>
  <si>
    <t>de veiligheid van burgers te garanderen, het welzijn van burgers te vergroten en te behouden, inkomen/vermogen van burgers te vergroten</t>
  </si>
  <si>
    <t>Als burgers ongelukkig worden van te weining vrijheid dan gaat het welzijn achteruit en dat is een probleem van de staat (vind ik)</t>
  </si>
  <si>
    <t>De staat is ervoor verantwoordelijk dat iedereen zich goed (genoeg) voelt in het leven qua behoeftes vervullen</t>
  </si>
  <si>
    <t>Veiligheid is belangrijk voor welzijn</t>
  </si>
  <si>
    <t>Als burgers zich veilig voelen heeft dit een positieve invloed op de samenleving. Positiviteit of negativiteit in de samenleving heeft een effect op de staat</t>
  </si>
  <si>
    <t>Vrijheid is zowel belangrijk voor het individu als voor de staat totaal omdat ik vind dat dit een basis waarde is/zou moeten zijn</t>
  </si>
  <si>
    <t>Omdat er dan bij positief welzijn er minder problemen zijn en dat kost ook weer minder geld</t>
  </si>
  <si>
    <t>Veiligheid is ook een basis waarde</t>
  </si>
  <si>
    <t>de veiligheid van burgers te garanderen, de vrijheid van burgers te garanderen, inkomen/vermogen van burgers te vergroten</t>
  </si>
  <si>
    <t>Een balans is nodig voor wat wel en niet kan worden gezegd om excessen te voorkomen, die in haat en intolerantie resulteren.</t>
  </si>
  <si>
    <t>Welzijn is waarschijnlijk de belangrijkste parameter in het funtioneren van een staat; dit betreft sociale zekerheid, algemene bestaansmiddelen, etc.</t>
  </si>
  <si>
    <t>Teveel orde en handhaving moet worden voorkomen; door dit op een goede manier te managen, kan dit geoptimaliseerd worden, zonder dat dit tot extremen leidt.</t>
  </si>
  <si>
    <t>Antwoord</t>
  </si>
  <si>
    <t>Indexcijfer</t>
  </si>
  <si>
    <t>Indercijfer</t>
  </si>
  <si>
    <t>Factoren</t>
  </si>
  <si>
    <t>Indexcijfers</t>
  </si>
  <si>
    <t>Gemiddelde cijfers voor falen</t>
  </si>
  <si>
    <t>Gemiddeld cijfers voor slagen</t>
  </si>
  <si>
    <t>Trias Politica</t>
  </si>
  <si>
    <t xml:space="preserve">Sociaal </t>
  </si>
  <si>
    <t>Gini-Coëfficient</t>
  </si>
  <si>
    <t>Gemiddelde:</t>
  </si>
  <si>
    <t xml:space="preserve">Gemiddelde: </t>
  </si>
  <si>
    <t>Totaal:</t>
  </si>
  <si>
    <t>Denmark</t>
  </si>
  <si>
    <t>Switzerland</t>
  </si>
  <si>
    <t>Ireland</t>
  </si>
  <si>
    <t>Sweden</t>
  </si>
  <si>
    <t>Australia</t>
  </si>
  <si>
    <t>Slovenia</t>
  </si>
  <si>
    <t>Indonesia</t>
  </si>
  <si>
    <t>Croatia</t>
  </si>
  <si>
    <t>Namibia</t>
  </si>
  <si>
    <t>Macedonia</t>
  </si>
  <si>
    <t>Norway</t>
  </si>
  <si>
    <t>Netherlands</t>
  </si>
  <si>
    <t>Luxembourg</t>
  </si>
  <si>
    <t>New Zealand</t>
  </si>
  <si>
    <t>Belgium</t>
  </si>
  <si>
    <t>Germany</t>
  </si>
  <si>
    <t>Iceland</t>
  </si>
  <si>
    <t>United Kingdom</t>
  </si>
  <si>
    <t>South Korea</t>
  </si>
  <si>
    <t>Austria</t>
  </si>
  <si>
    <t>Czech Republic</t>
  </si>
  <si>
    <t>Estonia</t>
  </si>
  <si>
    <t>France</t>
  </si>
  <si>
    <t>Italy</t>
  </si>
  <si>
    <t>United States</t>
  </si>
  <si>
    <t>Spain</t>
  </si>
  <si>
    <t>Latvia</t>
  </si>
  <si>
    <t>Lithuania</t>
  </si>
  <si>
    <t>Slovakia</t>
  </si>
  <si>
    <t>Greece</t>
  </si>
  <si>
    <t>Maldives</t>
  </si>
  <si>
    <t>Malaysia</t>
  </si>
  <si>
    <t>Poland</t>
  </si>
  <si>
    <t>Romania</t>
  </si>
  <si>
    <t>Bulgaria</t>
  </si>
  <si>
    <t>Argentina</t>
  </si>
  <si>
    <t>Kuwait</t>
  </si>
  <si>
    <t>Hungary</t>
  </si>
  <si>
    <t>Moldavia</t>
  </si>
  <si>
    <t>South Afrika</t>
  </si>
  <si>
    <t>Bosnia and Herzegovina</t>
  </si>
  <si>
    <t>Papua New Guinea</t>
  </si>
  <si>
    <t>Dominican Republic</t>
  </si>
  <si>
    <t>United Arab Emirates</t>
  </si>
  <si>
    <t>Mongolia</t>
  </si>
  <si>
    <t>Armenia</t>
  </si>
  <si>
    <t>Georgia</t>
  </si>
  <si>
    <t>Tunisia</t>
  </si>
  <si>
    <t>Serbia</t>
  </si>
  <si>
    <t>Albania</t>
  </si>
  <si>
    <t>Philippines</t>
  </si>
  <si>
    <t>Brazil</t>
  </si>
  <si>
    <t>Ivory Coast</t>
  </si>
  <si>
    <t>Ukraine</t>
  </si>
  <si>
    <t>Kazakhstan</t>
  </si>
  <si>
    <t>Guinea-Bissau</t>
  </si>
  <si>
    <t>Mauritania</t>
  </si>
  <si>
    <t>Kenya</t>
  </si>
  <si>
    <t>Saudi Arabia</t>
  </si>
  <si>
    <t>Cambodia</t>
  </si>
  <si>
    <t>Kyrgyzstan</t>
  </si>
  <si>
    <t>Jordan</t>
  </si>
  <si>
    <t>Bahrain</t>
  </si>
  <si>
    <t>Russia</t>
  </si>
  <si>
    <t>Cameroon</t>
  </si>
  <si>
    <t>Ethiopia</t>
  </si>
  <si>
    <t>Algeria</t>
  </si>
  <si>
    <t>Turkey</t>
  </si>
  <si>
    <t>Uzbekistan</t>
  </si>
  <si>
    <t>Democratic Republic of Congo</t>
  </si>
  <si>
    <t>Lebanon</t>
  </si>
  <si>
    <t>Belarus</t>
  </si>
  <si>
    <t>Chad</t>
  </si>
  <si>
    <t>Guinea</t>
  </si>
  <si>
    <t>Central-African Republic</t>
  </si>
  <si>
    <t>Equatorial Guinea</t>
  </si>
  <si>
    <t>Tajikistan</t>
  </si>
  <si>
    <t>Libya</t>
  </si>
  <si>
    <t>Egypt</t>
  </si>
  <si>
    <t>Southern Sudan</t>
  </si>
  <si>
    <t>Yemen</t>
  </si>
  <si>
    <t>Sudan</t>
  </si>
  <si>
    <t>GDP</t>
  </si>
  <si>
    <t>Unemployment</t>
  </si>
  <si>
    <t>national debt</t>
  </si>
  <si>
    <t>inflation</t>
  </si>
  <si>
    <t>Gini coefficient</t>
  </si>
  <si>
    <t>Safety</t>
  </si>
  <si>
    <t>Freedom</t>
  </si>
  <si>
    <t>Welfare</t>
  </si>
  <si>
    <t>migration</t>
  </si>
  <si>
    <t>Population growth</t>
  </si>
  <si>
    <t>Human rights</t>
  </si>
  <si>
    <t>separation of powers</t>
  </si>
  <si>
    <t>Corruption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</si>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</sst>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ptos Narrow"/>
      <family val="2"/>
      <scheme val="minor"/>
    </font>
    <font>
      <sz val="10"/>
      <color theme="1"/>
      <name val="Arial"/>
      <charset val="1"/>
    </font>
    <font>
      <sz val="10"/>
      <color rgb="FF000000"/>
      <name val="Arial"/>
    </font>
    <font>
      <sz val="10"/>
      <color rgb="FF000000"/>
      <name val="Arial"/>
      <charset val="1"/>
    </font>
    <font>
      <sz val="10"/>
      <color theme="1"/>
      <name val="Arial"/>
    </font>
    <font>
      <sz val="11"/>
      <color rgb="FF000000"/>
      <name val="Aptos Narrow"/>
    </font>
    <font>
      <b/>
      <sz val="11"/>
      <color theme="0"/>
      <name val="Aptos Narrow"/>
      <family val="2"/>
      <scheme val="minor"/>
    </font>
    <font>
      <b/>
      <sz val="11"/>
      <color theme="1"/>
      <name val="Aptos Narrow"/>
      <family val="2"/>
      <scheme val="minor"/>
    </font>
    <font>
      <i/>
      <sz val="11"/>
      <color theme="1"/>
      <name val="Aptos Narrow"/>
      <family val="2"/>
      <scheme val="minor"/>
    </font>
    <font>
      <sz val="11"/>
      <color rgb="FF000000"/>
      <name val="Aptos Narrow"/>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8">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thin">
        <color rgb="FFCCCCC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top/>
      <bottom style="thin">
        <color theme="4" tint="0.39997558519241921"/>
      </bottom>
      <diagonal/>
    </border>
  </borders>
  <cellStyleXfs count="1">
    <xf numFmtId="0" fontId="0" fillId="0" borderId="0"/>
  </cellStyleXfs>
  <cellXfs count="44">
    <xf numFmtId="0" fontId="0" fillId="0" borderId="0" xfId="0"/>
    <xf numFmtId="0" fontId="1" fillId="0" borderId="0" xfId="0" applyFont="1" applyAlignment="1">
      <alignment readingOrder="1"/>
    </xf>
    <xf numFmtId="22" fontId="1" fillId="0" borderId="0" xfId="0" applyNumberFormat="1" applyFont="1" applyAlignment="1">
      <alignment readingOrder="1"/>
    </xf>
    <xf numFmtId="0" fontId="0" fillId="0" borderId="1" xfId="0" applyBorder="1"/>
    <xf numFmtId="0" fontId="0" fillId="0" borderId="2" xfId="0" applyBorder="1"/>
    <xf numFmtId="0" fontId="1" fillId="0" borderId="3" xfId="0" applyFont="1" applyBorder="1" applyAlignment="1">
      <alignment readingOrder="1"/>
    </xf>
    <xf numFmtId="0" fontId="1" fillId="0" borderId="4" xfId="0" applyFont="1" applyBorder="1" applyAlignment="1">
      <alignment readingOrder="1"/>
    </xf>
    <xf numFmtId="0" fontId="1" fillId="0" borderId="5" xfId="0" applyFont="1" applyBorder="1" applyAlignment="1">
      <alignment readingOrder="1"/>
    </xf>
    <xf numFmtId="0" fontId="1" fillId="0" borderId="6" xfId="0" applyFont="1" applyBorder="1" applyAlignment="1">
      <alignment readingOrder="1"/>
    </xf>
    <xf numFmtId="0" fontId="0" fillId="0" borderId="7" xfId="0" applyBorder="1"/>
    <xf numFmtId="0" fontId="0" fillId="0" borderId="8" xfId="0" applyBorder="1"/>
    <xf numFmtId="0" fontId="0" fillId="0" borderId="9" xfId="0" applyBorder="1"/>
    <xf numFmtId="0" fontId="3" fillId="0" borderId="0" xfId="0" applyFont="1"/>
    <xf numFmtId="0" fontId="2" fillId="0" borderId="0" xfId="0" applyFont="1"/>
    <xf numFmtId="0" fontId="4" fillId="0" borderId="0" xfId="0" applyFont="1"/>
    <xf numFmtId="0" fontId="1" fillId="0" borderId="10" xfId="0" applyFont="1" applyBorder="1" applyAlignment="1">
      <alignment readingOrder="1"/>
    </xf>
    <xf numFmtId="0" fontId="0" fillId="0" borderId="0" xfId="0" applyAlignment="1">
      <alignment wrapText="1"/>
    </xf>
    <xf numFmtId="164" fontId="0" fillId="0" borderId="0" xfId="0" applyNumberFormat="1"/>
    <xf numFmtId="10" fontId="0" fillId="0" borderId="0" xfId="0" applyNumberFormat="1"/>
    <xf numFmtId="0" fontId="0" fillId="0" borderId="11" xfId="0" applyBorder="1"/>
    <xf numFmtId="0" fontId="0" fillId="0" borderId="12" xfId="0" applyBorder="1"/>
    <xf numFmtId="0" fontId="5" fillId="0" borderId="0" xfId="0" applyFont="1"/>
    <xf numFmtId="164" fontId="5" fillId="0" borderId="0" xfId="0" applyNumberFormat="1" applyFont="1"/>
    <xf numFmtId="0" fontId="6" fillId="2" borderId="13" xfId="0" applyFont="1" applyFill="1" applyBorder="1"/>
    <xf numFmtId="0" fontId="6" fillId="2" borderId="14" xfId="0" applyFont="1" applyFill="1" applyBorder="1"/>
    <xf numFmtId="0" fontId="6" fillId="2" borderId="15" xfId="0" applyFont="1" applyFill="1" applyBorder="1"/>
    <xf numFmtId="0" fontId="0" fillId="3" borderId="13" xfId="0" applyFill="1" applyBorder="1"/>
    <xf numFmtId="0" fontId="0" fillId="3" borderId="11" xfId="0" applyFill="1" applyBorder="1"/>
    <xf numFmtId="0" fontId="0" fillId="3" borderId="14" xfId="0" applyFill="1" applyBorder="1"/>
    <xf numFmtId="164" fontId="0" fillId="3" borderId="14" xfId="0" applyNumberFormat="1" applyFill="1" applyBorder="1"/>
    <xf numFmtId="0" fontId="0" fillId="3" borderId="14" xfId="0" applyFill="1" applyBorder="1" applyAlignment="1">
      <alignment wrapText="1"/>
    </xf>
    <xf numFmtId="10" fontId="0" fillId="3" borderId="14" xfId="0" applyNumberFormat="1" applyFill="1" applyBorder="1"/>
    <xf numFmtId="0" fontId="0" fillId="3" borderId="15" xfId="0" applyFill="1" applyBorder="1"/>
    <xf numFmtId="0" fontId="0" fillId="0" borderId="13" xfId="0" applyBorder="1"/>
    <xf numFmtId="0" fontId="0" fillId="0" borderId="16" xfId="0" applyBorder="1"/>
    <xf numFmtId="0" fontId="0" fillId="0" borderId="14" xfId="0" applyBorder="1"/>
    <xf numFmtId="164" fontId="0" fillId="0" borderId="14" xfId="0" applyNumberFormat="1" applyBorder="1"/>
    <xf numFmtId="0" fontId="0" fillId="0" borderId="14" xfId="0" applyBorder="1" applyAlignment="1">
      <alignment wrapText="1"/>
    </xf>
    <xf numFmtId="10" fontId="0" fillId="0" borderId="14" xfId="0" applyNumberFormat="1" applyBorder="1"/>
    <xf numFmtId="0" fontId="0" fillId="0" borderId="15" xfId="0" applyBorder="1"/>
    <xf numFmtId="0" fontId="7" fillId="0" borderId="0" xfId="0" applyFont="1"/>
    <xf numFmtId="0" fontId="6" fillId="2" borderId="17" xfId="0" applyFont="1" applyFill="1" applyBorder="1"/>
    <xf numFmtId="0" fontId="8" fillId="0" borderId="0" xfId="0" applyFont="1"/>
    <xf numFmtId="0" fontId="9" fillId="0" borderId="0" xfId="0" applyFont="1"/>
  </cellXfs>
  <cellStyles count="1">
    <cellStyle name="Standaard" xfId="0" builtinId="0"/>
  </cellStyles>
  <dxfs count="54">
    <dxf>
      <numFmt numFmtId="0" formatCode="General"/>
    </dxf>
    <dxf>
      <numFmt numFmtId="0" formatCode="General"/>
    </dxf>
    <dxf>
      <border>
        <left style="medium">
          <color rgb="FF000000"/>
        </left>
        <right style="medium">
          <color rgb="FF000000"/>
        </right>
        <top style="medium">
          <color rgb="FF000000"/>
        </top>
        <bottom style="medium">
          <color rgb="FF000000"/>
        </bottom>
      </border>
    </dxf>
    <dxf>
      <border>
        <left style="medium">
          <color rgb="FF000000"/>
        </left>
        <right style="medium">
          <color rgb="FF000000"/>
        </right>
        <top style="medium">
          <color rgb="FF000000"/>
        </top>
        <bottom style="medium">
          <color rgb="FF000000"/>
        </bottom>
      </border>
    </dxf>
    <dxf>
      <border>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charset val="1"/>
        <scheme val="none"/>
      </font>
      <alignment horizontal="general" vertical="bottom" textRotation="0" wrapText="0" indent="0" justifyLastLine="0" shrinkToFit="0" readingOrder="1"/>
    </dxf>
    <dxf>
      <border>
        <left style="medium">
          <color rgb="FF000000"/>
        </left>
        <right style="medium">
          <color rgb="FF000000"/>
        </right>
        <top style="medium">
          <color rgb="FF000000"/>
        </top>
        <bottom style="medium">
          <color rgb="FF000000"/>
        </bottom>
      </border>
    </dxf>
    <dxf>
      <border>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font>
        <b val="0"/>
        <i val="0"/>
        <strike val="0"/>
        <condense val="0"/>
        <extend val="0"/>
        <outline val="0"/>
        <shadow val="0"/>
        <u val="none"/>
        <vertAlign val="baseline"/>
        <sz val="11"/>
        <color rgb="FF000000"/>
        <name val="Aptos Narrow"/>
        <scheme val="none"/>
      </font>
    </dxf>
    <dxf>
      <font>
        <b val="0"/>
        <i val="0"/>
        <strike val="0"/>
        <condense val="0"/>
        <extend val="0"/>
        <outline val="0"/>
        <shadow val="0"/>
        <u val="none"/>
        <vertAlign val="baseline"/>
        <sz val="11"/>
        <color rgb="FF000000"/>
        <name val="Aptos Narrow"/>
        <scheme val="none"/>
      </font>
      <numFmt numFmtId="164" formatCode="0.0%"/>
    </dxf>
    <dxf>
      <numFmt numFmtId="164" formatCode="0.0%"/>
    </dxf>
    <dxf>
      <font>
        <b val="0"/>
        <i val="0"/>
        <strike val="0"/>
        <condense val="0"/>
        <extend val="0"/>
        <outline val="0"/>
        <shadow val="0"/>
        <u val="none"/>
        <vertAlign val="baseline"/>
        <sz val="11"/>
        <color rgb="FF000000"/>
        <name val="Aptos Narrow"/>
        <scheme val="none"/>
      </font>
      <numFmt numFmtId="164" formatCode="0.0%"/>
    </dxf>
    <dxf>
      <numFmt numFmtId="164" formatCode="0.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scheme val="none"/>
      </font>
      <numFmt numFmtId="164" formatCode="0.0%"/>
    </dxf>
    <dxf>
      <numFmt numFmtId="164" formatCode="0.0%"/>
    </dxf>
    <dxf>
      <font>
        <b val="0"/>
        <i val="0"/>
        <strike val="0"/>
        <condense val="0"/>
        <extend val="0"/>
        <outline val="0"/>
        <shadow val="0"/>
        <u val="none"/>
        <vertAlign val="baseline"/>
        <sz val="11"/>
        <color rgb="FF000000"/>
        <name val="Aptos Narrow"/>
        <scheme val="none"/>
      </font>
    </dxf>
    <dxf>
      <border diagonalUp="0" diagonalDown="0" outline="0">
        <left style="thin">
          <color rgb="FF000000"/>
        </left>
        <right style="thin">
          <color rgb="FF000000"/>
        </right>
        <top style="thin">
          <color rgb="FF000000"/>
        </top>
        <bottom/>
      </border>
    </dxf>
    <dxf>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ptos Narrow"/>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Medium9"/>
  <colors>
    <mruColors>
      <color rgb="FF00863D"/>
      <color rgb="FFF41C1C"/>
      <color rgb="FF009644"/>
      <color rgb="FFE64242"/>
      <color rgb="FFEA6060"/>
      <color rgb="FFF75353"/>
      <color rgb="FFA8A400"/>
      <color rgb="FFDF6B6B"/>
      <color rgb="FFCCCC00"/>
      <color rgb="FFF2C4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Voorspellen voorbeeld land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ndard"/>
        <c:varyColors val="0"/>
        <c:ser>
          <c:idx val="1"/>
          <c:order val="0"/>
          <c:tx>
            <c:strRef>
              <c:f>Voorspellen!$AR$12</c:f>
              <c:strCache>
                <c:ptCount val="1"/>
                <c:pt idx="0">
                  <c:v>Economie</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numRef>
              <c:f>Voorspellen!$AQ$13:$AQ$16</c:f>
              <c:numCache>
                <c:formatCode>General</c:formatCode>
                <c:ptCount val="4"/>
                <c:pt idx="0">
                  <c:v>2021</c:v>
                </c:pt>
                <c:pt idx="1">
                  <c:v>2022</c:v>
                </c:pt>
                <c:pt idx="2">
                  <c:v>2023</c:v>
                </c:pt>
              </c:numCache>
            </c:numRef>
          </c:cat>
          <c:val>
            <c:numRef>
              <c:f>Voorspellen!$AR$13:$AR$16</c:f>
              <c:numCache>
                <c:formatCode>General</c:formatCode>
                <c:ptCount val="4"/>
                <c:pt idx="0">
                  <c:v>15.1</c:v>
                </c:pt>
                <c:pt idx="1">
                  <c:v>18.7</c:v>
                </c:pt>
                <c:pt idx="2">
                  <c:v>19.599999999999998</c:v>
                </c:pt>
              </c:numCache>
            </c:numRef>
          </c:val>
          <c:smooth val="0"/>
          <c:extLst>
            <c:ext xmlns:c16="http://schemas.microsoft.com/office/drawing/2014/chart" uri="{C3380CC4-5D6E-409C-BE32-E72D297353CC}">
              <c16:uniqueId val="{00000024-3788-4551-A505-920E4A2F3331}"/>
            </c:ext>
          </c:extLst>
        </c:ser>
        <c:ser>
          <c:idx val="2"/>
          <c:order val="1"/>
          <c:tx>
            <c:strRef>
              <c:f>Voorspellen!$AS$12</c:f>
              <c:strCache>
                <c:ptCount val="1"/>
                <c:pt idx="0">
                  <c:v>Sociaal</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linear"/>
            <c:dispRSqr val="0"/>
            <c:dispEq val="0"/>
          </c:trendline>
          <c:cat>
            <c:numRef>
              <c:f>Voorspellen!$AQ$13:$AQ$16</c:f>
              <c:numCache>
                <c:formatCode>General</c:formatCode>
                <c:ptCount val="4"/>
                <c:pt idx="0">
                  <c:v>2021</c:v>
                </c:pt>
                <c:pt idx="1">
                  <c:v>2022</c:v>
                </c:pt>
                <c:pt idx="2">
                  <c:v>2023</c:v>
                </c:pt>
              </c:numCache>
            </c:numRef>
          </c:cat>
          <c:val>
            <c:numRef>
              <c:f>Voorspellen!$AS$13:$AS$16</c:f>
              <c:numCache>
                <c:formatCode>General</c:formatCode>
                <c:ptCount val="4"/>
                <c:pt idx="0">
                  <c:v>17</c:v>
                </c:pt>
                <c:pt idx="1">
                  <c:v>19.7</c:v>
                </c:pt>
                <c:pt idx="2">
                  <c:v>20.100000000000001</c:v>
                </c:pt>
              </c:numCache>
            </c:numRef>
          </c:val>
          <c:smooth val="0"/>
          <c:extLst>
            <c:ext xmlns:c16="http://schemas.microsoft.com/office/drawing/2014/chart" uri="{C3380CC4-5D6E-409C-BE32-E72D297353CC}">
              <c16:uniqueId val="{00000026-3788-4551-A505-920E4A2F3331}"/>
            </c:ext>
          </c:extLst>
        </c:ser>
        <c:ser>
          <c:idx val="3"/>
          <c:order val="2"/>
          <c:tx>
            <c:strRef>
              <c:f>Voorspellen!$AT$12</c:f>
              <c:strCache>
                <c:ptCount val="1"/>
                <c:pt idx="0">
                  <c:v>Politiek</c:v>
                </c:pt>
              </c:strCache>
            </c:strRef>
          </c:tx>
          <c:spPr>
            <a:ln w="28575" cap="rnd">
              <a:solidFill>
                <a:schemeClr val="accent4"/>
              </a:solidFill>
              <a:round/>
            </a:ln>
            <a:effectLst/>
          </c:spPr>
          <c:marker>
            <c:symbol val="none"/>
          </c:marker>
          <c:trendline>
            <c:spPr>
              <a:ln w="19050" cap="rnd">
                <a:solidFill>
                  <a:schemeClr val="accent4"/>
                </a:solidFill>
                <a:prstDash val="sysDot"/>
              </a:ln>
              <a:effectLst/>
            </c:spPr>
            <c:trendlineType val="linear"/>
            <c:dispRSqr val="0"/>
            <c:dispEq val="0"/>
          </c:trendline>
          <c:cat>
            <c:numRef>
              <c:f>Voorspellen!$AQ$13:$AQ$16</c:f>
              <c:numCache>
                <c:formatCode>General</c:formatCode>
                <c:ptCount val="4"/>
                <c:pt idx="0">
                  <c:v>2021</c:v>
                </c:pt>
                <c:pt idx="1">
                  <c:v>2022</c:v>
                </c:pt>
                <c:pt idx="2">
                  <c:v>2023</c:v>
                </c:pt>
              </c:numCache>
            </c:numRef>
          </c:cat>
          <c:val>
            <c:numRef>
              <c:f>Voorspellen!$AT$13:$AT$16</c:f>
              <c:numCache>
                <c:formatCode>General</c:formatCode>
                <c:ptCount val="4"/>
                <c:pt idx="0">
                  <c:v>15.8</c:v>
                </c:pt>
                <c:pt idx="1">
                  <c:v>16</c:v>
                </c:pt>
                <c:pt idx="2">
                  <c:v>23.8</c:v>
                </c:pt>
              </c:numCache>
            </c:numRef>
          </c:val>
          <c:smooth val="0"/>
          <c:extLst>
            <c:ext xmlns:c16="http://schemas.microsoft.com/office/drawing/2014/chart" uri="{C3380CC4-5D6E-409C-BE32-E72D297353CC}">
              <c16:uniqueId val="{00000028-3788-4551-A505-920E4A2F3331}"/>
            </c:ext>
          </c:extLst>
        </c:ser>
        <c:ser>
          <c:idx val="4"/>
          <c:order val="3"/>
          <c:tx>
            <c:strRef>
              <c:f>Voorspellen!$AU$12</c:f>
              <c:strCache>
                <c:ptCount val="1"/>
                <c:pt idx="0">
                  <c:v>Totaal</c:v>
                </c:pt>
              </c:strCache>
            </c:strRef>
          </c:tx>
          <c:spPr>
            <a:ln w="28575" cap="rnd">
              <a:solidFill>
                <a:schemeClr val="accent5"/>
              </a:solidFill>
              <a:round/>
            </a:ln>
            <a:effectLst/>
          </c:spPr>
          <c:marker>
            <c:symbol val="none"/>
          </c:marker>
          <c:trendline>
            <c:spPr>
              <a:ln w="19050" cap="rnd">
                <a:solidFill>
                  <a:schemeClr val="accent5"/>
                </a:solidFill>
                <a:prstDash val="sysDot"/>
              </a:ln>
              <a:effectLst/>
            </c:spPr>
            <c:trendlineType val="linear"/>
            <c:dispRSqr val="0"/>
            <c:dispEq val="0"/>
          </c:trendline>
          <c:cat>
            <c:numRef>
              <c:f>Voorspellen!$AQ$13:$AQ$16</c:f>
              <c:numCache>
                <c:formatCode>General</c:formatCode>
                <c:ptCount val="4"/>
                <c:pt idx="0">
                  <c:v>2021</c:v>
                </c:pt>
                <c:pt idx="1">
                  <c:v>2022</c:v>
                </c:pt>
                <c:pt idx="2">
                  <c:v>2023</c:v>
                </c:pt>
              </c:numCache>
            </c:numRef>
          </c:cat>
          <c:val>
            <c:numRef>
              <c:f>Voorspellen!$AU$13:$AU$16</c:f>
              <c:numCache>
                <c:formatCode>General</c:formatCode>
                <c:ptCount val="4"/>
                <c:pt idx="0">
                  <c:v>47.900000000000006</c:v>
                </c:pt>
                <c:pt idx="1">
                  <c:v>54.4</c:v>
                </c:pt>
                <c:pt idx="2">
                  <c:v>63.5</c:v>
                </c:pt>
              </c:numCache>
            </c:numRef>
          </c:val>
          <c:smooth val="0"/>
          <c:extLst>
            <c:ext xmlns:c16="http://schemas.microsoft.com/office/drawing/2014/chart" uri="{C3380CC4-5D6E-409C-BE32-E72D297353CC}">
              <c16:uniqueId val="{0000002A-3788-4551-A505-920E4A2F3331}"/>
            </c:ext>
          </c:extLst>
        </c:ser>
        <c:dLbls>
          <c:showLegendKey val="0"/>
          <c:showVal val="0"/>
          <c:showCatName val="0"/>
          <c:showSerName val="0"/>
          <c:showPercent val="0"/>
          <c:showBubbleSize val="0"/>
        </c:dLbls>
        <c:smooth val="0"/>
        <c:axId val="838649351"/>
        <c:axId val="838651399"/>
      </c:lineChart>
      <c:catAx>
        <c:axId val="838649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838651399"/>
        <c:crosses val="autoZero"/>
        <c:auto val="1"/>
        <c:lblAlgn val="ctr"/>
        <c:lblOffset val="100"/>
        <c:noMultiLvlLbl val="0"/>
      </c:catAx>
      <c:valAx>
        <c:axId val="838651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838649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Voorspellen China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ndard"/>
        <c:varyColors val="0"/>
        <c:ser>
          <c:idx val="1"/>
          <c:order val="0"/>
          <c:tx>
            <c:strRef>
              <c:f>Voorspellen!$B$16</c:f>
              <c:strCache>
                <c:ptCount val="1"/>
                <c:pt idx="0">
                  <c:v>Economie</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forward val="7"/>
            <c:dispRSqr val="0"/>
            <c:dispEq val="0"/>
          </c:trendline>
          <c:cat>
            <c:numRef>
              <c:f>Voorspellen!$A$17:$A$21</c:f>
              <c:numCache>
                <c:formatCode>General</c:formatCode>
                <c:ptCount val="5"/>
                <c:pt idx="0">
                  <c:v>2017</c:v>
                </c:pt>
                <c:pt idx="1">
                  <c:v>2018</c:v>
                </c:pt>
                <c:pt idx="2">
                  <c:v>2019</c:v>
                </c:pt>
                <c:pt idx="3">
                  <c:v>2020</c:v>
                </c:pt>
                <c:pt idx="4">
                  <c:v>2021</c:v>
                </c:pt>
              </c:numCache>
            </c:numRef>
          </c:cat>
          <c:val>
            <c:numRef>
              <c:f>Voorspellen!$B$17:$B$21</c:f>
              <c:numCache>
                <c:formatCode>General</c:formatCode>
                <c:ptCount val="5"/>
                <c:pt idx="0">
                  <c:v>12.8</c:v>
                </c:pt>
                <c:pt idx="1">
                  <c:v>13.8</c:v>
                </c:pt>
                <c:pt idx="2">
                  <c:v>11.5</c:v>
                </c:pt>
                <c:pt idx="3">
                  <c:v>11.5</c:v>
                </c:pt>
                <c:pt idx="4">
                  <c:v>10.9</c:v>
                </c:pt>
              </c:numCache>
            </c:numRef>
          </c:val>
          <c:smooth val="0"/>
          <c:extLst>
            <c:ext xmlns:c16="http://schemas.microsoft.com/office/drawing/2014/chart" uri="{C3380CC4-5D6E-409C-BE32-E72D297353CC}">
              <c16:uniqueId val="{00000001-8D14-46EC-B04E-BFDCAE4E10E9}"/>
            </c:ext>
          </c:extLst>
        </c:ser>
        <c:ser>
          <c:idx val="2"/>
          <c:order val="1"/>
          <c:tx>
            <c:strRef>
              <c:f>Voorspellen!$C$16</c:f>
              <c:strCache>
                <c:ptCount val="1"/>
                <c:pt idx="0">
                  <c:v>Sociaal</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linear"/>
            <c:forward val="7"/>
            <c:dispRSqr val="0"/>
            <c:dispEq val="0"/>
          </c:trendline>
          <c:cat>
            <c:numRef>
              <c:f>Voorspellen!$A$17:$A$21</c:f>
              <c:numCache>
                <c:formatCode>General</c:formatCode>
                <c:ptCount val="5"/>
                <c:pt idx="0">
                  <c:v>2017</c:v>
                </c:pt>
                <c:pt idx="1">
                  <c:v>2018</c:v>
                </c:pt>
                <c:pt idx="2">
                  <c:v>2019</c:v>
                </c:pt>
                <c:pt idx="3">
                  <c:v>2020</c:v>
                </c:pt>
                <c:pt idx="4">
                  <c:v>2021</c:v>
                </c:pt>
              </c:numCache>
            </c:numRef>
          </c:cat>
          <c:val>
            <c:numRef>
              <c:f>Voorspellen!$C$17:$C$21</c:f>
              <c:numCache>
                <c:formatCode>General</c:formatCode>
                <c:ptCount val="5"/>
                <c:pt idx="0">
                  <c:v>12.2</c:v>
                </c:pt>
                <c:pt idx="1">
                  <c:v>12</c:v>
                </c:pt>
                <c:pt idx="2">
                  <c:v>11.9</c:v>
                </c:pt>
                <c:pt idx="3">
                  <c:v>12.3</c:v>
                </c:pt>
                <c:pt idx="4">
                  <c:v>11.8</c:v>
                </c:pt>
              </c:numCache>
            </c:numRef>
          </c:val>
          <c:smooth val="0"/>
          <c:extLst>
            <c:ext xmlns:c16="http://schemas.microsoft.com/office/drawing/2014/chart" uri="{C3380CC4-5D6E-409C-BE32-E72D297353CC}">
              <c16:uniqueId val="{00000003-8D14-46EC-B04E-BFDCAE4E10E9}"/>
            </c:ext>
          </c:extLst>
        </c:ser>
        <c:ser>
          <c:idx val="3"/>
          <c:order val="2"/>
          <c:tx>
            <c:strRef>
              <c:f>Voorspellen!$D$16</c:f>
              <c:strCache>
                <c:ptCount val="1"/>
                <c:pt idx="0">
                  <c:v>Politiek</c:v>
                </c:pt>
              </c:strCache>
            </c:strRef>
          </c:tx>
          <c:spPr>
            <a:ln w="28575" cap="rnd">
              <a:solidFill>
                <a:schemeClr val="accent4"/>
              </a:solidFill>
              <a:round/>
            </a:ln>
            <a:effectLst/>
          </c:spPr>
          <c:marker>
            <c:symbol val="none"/>
          </c:marker>
          <c:trendline>
            <c:spPr>
              <a:ln w="19050" cap="rnd">
                <a:solidFill>
                  <a:schemeClr val="accent4"/>
                </a:solidFill>
                <a:prstDash val="sysDot"/>
              </a:ln>
              <a:effectLst/>
            </c:spPr>
            <c:trendlineType val="linear"/>
            <c:forward val="7"/>
            <c:dispRSqr val="0"/>
            <c:dispEq val="0"/>
          </c:trendline>
          <c:cat>
            <c:numRef>
              <c:f>Voorspellen!$A$17:$A$21</c:f>
              <c:numCache>
                <c:formatCode>General</c:formatCode>
                <c:ptCount val="5"/>
                <c:pt idx="0">
                  <c:v>2017</c:v>
                </c:pt>
                <c:pt idx="1">
                  <c:v>2018</c:v>
                </c:pt>
                <c:pt idx="2">
                  <c:v>2019</c:v>
                </c:pt>
                <c:pt idx="3">
                  <c:v>2020</c:v>
                </c:pt>
                <c:pt idx="4">
                  <c:v>2021</c:v>
                </c:pt>
              </c:numCache>
            </c:numRef>
          </c:cat>
          <c:val>
            <c:numRef>
              <c:f>Voorspellen!$D$17:$D$21</c:f>
              <c:numCache>
                <c:formatCode>General</c:formatCode>
                <c:ptCount val="5"/>
                <c:pt idx="0">
                  <c:v>3.7</c:v>
                </c:pt>
                <c:pt idx="1">
                  <c:v>3.4</c:v>
                </c:pt>
                <c:pt idx="2">
                  <c:v>2.5</c:v>
                </c:pt>
                <c:pt idx="3">
                  <c:v>2.6</c:v>
                </c:pt>
                <c:pt idx="4">
                  <c:v>2.8</c:v>
                </c:pt>
              </c:numCache>
            </c:numRef>
          </c:val>
          <c:smooth val="0"/>
          <c:extLst>
            <c:ext xmlns:c16="http://schemas.microsoft.com/office/drawing/2014/chart" uri="{C3380CC4-5D6E-409C-BE32-E72D297353CC}">
              <c16:uniqueId val="{00000005-8D14-46EC-B04E-BFDCAE4E10E9}"/>
            </c:ext>
          </c:extLst>
        </c:ser>
        <c:ser>
          <c:idx val="4"/>
          <c:order val="3"/>
          <c:tx>
            <c:strRef>
              <c:f>Voorspellen!$E$16</c:f>
              <c:strCache>
                <c:ptCount val="1"/>
                <c:pt idx="0">
                  <c:v>Totaal</c:v>
                </c:pt>
              </c:strCache>
            </c:strRef>
          </c:tx>
          <c:spPr>
            <a:ln w="28575" cap="rnd">
              <a:solidFill>
                <a:schemeClr val="accent5"/>
              </a:solidFill>
              <a:round/>
            </a:ln>
            <a:effectLst/>
          </c:spPr>
          <c:marker>
            <c:symbol val="none"/>
          </c:marker>
          <c:trendline>
            <c:spPr>
              <a:ln w="19050" cap="rnd">
                <a:solidFill>
                  <a:schemeClr val="accent5"/>
                </a:solidFill>
                <a:prstDash val="sysDot"/>
              </a:ln>
              <a:effectLst/>
            </c:spPr>
            <c:trendlineType val="linear"/>
            <c:forward val="7"/>
            <c:dispRSqr val="0"/>
            <c:dispEq val="0"/>
          </c:trendline>
          <c:cat>
            <c:numRef>
              <c:f>Voorspellen!$A$17:$A$21</c:f>
              <c:numCache>
                <c:formatCode>General</c:formatCode>
                <c:ptCount val="5"/>
                <c:pt idx="0">
                  <c:v>2017</c:v>
                </c:pt>
                <c:pt idx="1">
                  <c:v>2018</c:v>
                </c:pt>
                <c:pt idx="2">
                  <c:v>2019</c:v>
                </c:pt>
                <c:pt idx="3">
                  <c:v>2020</c:v>
                </c:pt>
                <c:pt idx="4">
                  <c:v>2021</c:v>
                </c:pt>
              </c:numCache>
            </c:numRef>
          </c:cat>
          <c:val>
            <c:numRef>
              <c:f>Voorspellen!$E$17:$E$21</c:f>
              <c:numCache>
                <c:formatCode>General</c:formatCode>
                <c:ptCount val="5"/>
                <c:pt idx="0">
                  <c:v>28.7</c:v>
                </c:pt>
                <c:pt idx="1">
                  <c:v>29.2</c:v>
                </c:pt>
                <c:pt idx="2">
                  <c:v>25.9</c:v>
                </c:pt>
                <c:pt idx="3">
                  <c:v>26.4</c:v>
                </c:pt>
                <c:pt idx="4">
                  <c:v>25.5</c:v>
                </c:pt>
              </c:numCache>
            </c:numRef>
          </c:val>
          <c:smooth val="0"/>
          <c:extLst>
            <c:ext xmlns:c16="http://schemas.microsoft.com/office/drawing/2014/chart" uri="{C3380CC4-5D6E-409C-BE32-E72D297353CC}">
              <c16:uniqueId val="{00000007-8D14-46EC-B04E-BFDCAE4E10E9}"/>
            </c:ext>
          </c:extLst>
        </c:ser>
        <c:ser>
          <c:idx val="0"/>
          <c:order val="4"/>
          <c:tx>
            <c:strRef>
              <c:f>Voorspellen!$F$16</c:f>
              <c:strCache>
                <c:ptCount val="1"/>
                <c:pt idx="0">
                  <c:v>Gefaald</c:v>
                </c:pt>
              </c:strCache>
            </c:strRef>
          </c:tx>
          <c:spPr>
            <a:ln w="28575" cap="rnd">
              <a:solidFill>
                <a:srgbClr val="FF0000"/>
              </a:solidFill>
              <a:prstDash val="solid"/>
              <a:round/>
            </a:ln>
            <a:effectLst/>
          </c:spPr>
          <c:marker>
            <c:symbol val="none"/>
          </c:marker>
          <c:trendline>
            <c:spPr>
              <a:ln w="19050" cap="rnd">
                <a:solidFill>
                  <a:srgbClr val="FF0000"/>
                </a:solidFill>
                <a:prstDash val="sysDot"/>
              </a:ln>
              <a:effectLst/>
            </c:spPr>
            <c:trendlineType val="linear"/>
            <c:forward val="7"/>
            <c:dispRSqr val="0"/>
            <c:dispEq val="0"/>
          </c:trendline>
          <c:cat>
            <c:numRef>
              <c:f>Voorspellen!$A$17:$A$21</c:f>
              <c:numCache>
                <c:formatCode>General</c:formatCode>
                <c:ptCount val="5"/>
                <c:pt idx="0">
                  <c:v>2017</c:v>
                </c:pt>
                <c:pt idx="1">
                  <c:v>2018</c:v>
                </c:pt>
                <c:pt idx="2">
                  <c:v>2019</c:v>
                </c:pt>
                <c:pt idx="3">
                  <c:v>2020</c:v>
                </c:pt>
                <c:pt idx="4">
                  <c:v>2021</c:v>
                </c:pt>
              </c:numCache>
            </c:numRef>
          </c:cat>
          <c:val>
            <c:numRef>
              <c:f>Voorspellen!$F$17:$F$21</c:f>
              <c:numCache>
                <c:formatCode>General</c:formatCode>
                <c:ptCount val="5"/>
                <c:pt idx="0">
                  <c:v>20</c:v>
                </c:pt>
                <c:pt idx="1">
                  <c:v>20</c:v>
                </c:pt>
                <c:pt idx="2">
                  <c:v>20</c:v>
                </c:pt>
                <c:pt idx="3">
                  <c:v>20</c:v>
                </c:pt>
                <c:pt idx="4">
                  <c:v>20</c:v>
                </c:pt>
              </c:numCache>
            </c:numRef>
          </c:val>
          <c:smooth val="0"/>
          <c:extLst>
            <c:ext xmlns:c16="http://schemas.microsoft.com/office/drawing/2014/chart" uri="{C3380CC4-5D6E-409C-BE32-E72D297353CC}">
              <c16:uniqueId val="{00000005-2654-4AD3-92F9-510A8B97692F}"/>
            </c:ext>
          </c:extLst>
        </c:ser>
        <c:dLbls>
          <c:showLegendKey val="0"/>
          <c:showVal val="0"/>
          <c:showCatName val="0"/>
          <c:showSerName val="0"/>
          <c:showPercent val="0"/>
          <c:showBubbleSize val="0"/>
        </c:dLbls>
        <c:smooth val="0"/>
        <c:axId val="838649351"/>
        <c:axId val="838651399"/>
      </c:lineChart>
      <c:catAx>
        <c:axId val="838649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838651399"/>
        <c:crosses val="autoZero"/>
        <c:auto val="1"/>
        <c:lblAlgn val="ctr"/>
        <c:lblOffset val="100"/>
        <c:noMultiLvlLbl val="0"/>
      </c:catAx>
      <c:valAx>
        <c:axId val="838651399"/>
        <c:scaling>
          <c:orientation val="minMax"/>
          <c:max val="4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838649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Sociaal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barChart>
        <c:barDir val="col"/>
        <c:grouping val="clustered"/>
        <c:varyColors val="0"/>
        <c:ser>
          <c:idx val="0"/>
          <c:order val="0"/>
          <c:tx>
            <c:v>Punten</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'Uitslag Enquête'!$E$101:$E$105</c:f>
              <c:strCache>
                <c:ptCount val="5"/>
                <c:pt idx="0">
                  <c:v>Veiligheid</c:v>
                </c:pt>
                <c:pt idx="1">
                  <c:v>Vrijheid</c:v>
                </c:pt>
                <c:pt idx="2">
                  <c:v>Welzijn</c:v>
                </c:pt>
                <c:pt idx="3">
                  <c:v>Migratie</c:v>
                </c:pt>
                <c:pt idx="4">
                  <c:v>Bevolkingsgroei</c:v>
                </c:pt>
              </c:strCache>
            </c:strRef>
          </c:cat>
          <c:val>
            <c:numRef>
              <c:f>'Uitslag Enquête'!$F$101:$F$105</c:f>
              <c:numCache>
                <c:formatCode>General</c:formatCode>
                <c:ptCount val="5"/>
                <c:pt idx="0">
                  <c:v>144</c:v>
                </c:pt>
                <c:pt idx="1">
                  <c:v>131</c:v>
                </c:pt>
                <c:pt idx="2">
                  <c:v>117</c:v>
                </c:pt>
                <c:pt idx="3">
                  <c:v>88</c:v>
                </c:pt>
                <c:pt idx="4">
                  <c:v>65</c:v>
                </c:pt>
              </c:numCache>
            </c:numRef>
          </c:val>
          <c:extLst>
            <c:ext xmlns:c16="http://schemas.microsoft.com/office/drawing/2014/chart" uri="{C3380CC4-5D6E-409C-BE32-E72D297353CC}">
              <c16:uniqueId val="{00000001-7472-4F75-8B9D-9CC6C43B876F}"/>
            </c:ext>
          </c:extLst>
        </c:ser>
        <c:dLbls>
          <c:showLegendKey val="0"/>
          <c:showVal val="0"/>
          <c:showCatName val="0"/>
          <c:showSerName val="0"/>
          <c:showPercent val="0"/>
          <c:showBubbleSize val="0"/>
        </c:dLbls>
        <c:gapWidth val="219"/>
        <c:overlap val="-27"/>
        <c:axId val="921927688"/>
        <c:axId val="921929736"/>
      </c:barChart>
      <c:catAx>
        <c:axId val="921927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921929736"/>
        <c:crosses val="autoZero"/>
        <c:auto val="1"/>
        <c:lblAlgn val="ctr"/>
        <c:lblOffset val="100"/>
        <c:noMultiLvlLbl val="0"/>
      </c:catAx>
      <c:valAx>
        <c:axId val="921929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921927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Economie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barChart>
        <c:barDir val="col"/>
        <c:grouping val="clustered"/>
        <c:varyColors val="0"/>
        <c:ser>
          <c:idx val="0"/>
          <c:order val="0"/>
          <c:tx>
            <c:strRef>
              <c:f>'Uitslag Enquête'!$B$100</c:f>
              <c:strCache>
                <c:ptCount val="1"/>
                <c:pt idx="0">
                  <c:v>Punten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'Uitslag Enquête'!$A$101:$A$105</c:f>
              <c:strCache>
                <c:ptCount val="5"/>
                <c:pt idx="0">
                  <c:v>BBP per inwoner</c:v>
                </c:pt>
                <c:pt idx="1">
                  <c:v>Werkeloosheid</c:v>
                </c:pt>
                <c:pt idx="2">
                  <c:v>Staatsschuld</c:v>
                </c:pt>
                <c:pt idx="3">
                  <c:v>Inflatie</c:v>
                </c:pt>
                <c:pt idx="4">
                  <c:v>Gini-Coëfficient</c:v>
                </c:pt>
              </c:strCache>
            </c:strRef>
          </c:cat>
          <c:val>
            <c:numRef>
              <c:f>'Uitslag Enquête'!$B$101:$B$105</c:f>
              <c:numCache>
                <c:formatCode>General</c:formatCode>
                <c:ptCount val="5"/>
                <c:pt idx="0">
                  <c:v>115</c:v>
                </c:pt>
                <c:pt idx="1">
                  <c:v>115</c:v>
                </c:pt>
                <c:pt idx="2">
                  <c:v>106</c:v>
                </c:pt>
                <c:pt idx="3">
                  <c:v>105</c:v>
                </c:pt>
                <c:pt idx="4">
                  <c:v>66</c:v>
                </c:pt>
              </c:numCache>
            </c:numRef>
          </c:val>
          <c:extLst>
            <c:ext xmlns:c16="http://schemas.microsoft.com/office/drawing/2014/chart" uri="{C3380CC4-5D6E-409C-BE32-E72D297353CC}">
              <c16:uniqueId val="{00000001-43E4-4969-9BF4-6BD8FFF7E20B}"/>
            </c:ext>
          </c:extLst>
        </c:ser>
        <c:dLbls>
          <c:showLegendKey val="0"/>
          <c:showVal val="0"/>
          <c:showCatName val="0"/>
          <c:showSerName val="0"/>
          <c:showPercent val="0"/>
          <c:showBubbleSize val="0"/>
        </c:dLbls>
        <c:gapWidth val="219"/>
        <c:overlap val="-27"/>
        <c:axId val="693056519"/>
        <c:axId val="693058567"/>
      </c:barChart>
      <c:catAx>
        <c:axId val="693056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693058567"/>
        <c:crosses val="autoZero"/>
        <c:auto val="1"/>
        <c:lblAlgn val="ctr"/>
        <c:lblOffset val="100"/>
        <c:noMultiLvlLbl val="0"/>
      </c:catAx>
      <c:valAx>
        <c:axId val="693058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693056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Politiek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barChart>
        <c:barDir val="col"/>
        <c:grouping val="clustered"/>
        <c:varyColors val="0"/>
        <c:ser>
          <c:idx val="0"/>
          <c:order val="0"/>
          <c:tx>
            <c:strRef>
              <c:f>'Uitslag Enquête'!$J$100</c:f>
              <c:strCache>
                <c:ptCount val="1"/>
                <c:pt idx="0">
                  <c:v>Punten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'Uitslag Enquête'!$I$101:$I$104</c:f>
              <c:strCache>
                <c:ptCount val="4"/>
                <c:pt idx="0">
                  <c:v>Mensenrechten</c:v>
                </c:pt>
                <c:pt idx="1">
                  <c:v>Trias Politica</c:v>
                </c:pt>
                <c:pt idx="2">
                  <c:v>Democratie</c:v>
                </c:pt>
                <c:pt idx="3">
                  <c:v>Corruptie</c:v>
                </c:pt>
              </c:strCache>
            </c:strRef>
          </c:cat>
          <c:val>
            <c:numRef>
              <c:f>'Uitslag Enquête'!$J$101:$J$104</c:f>
              <c:numCache>
                <c:formatCode>General</c:formatCode>
                <c:ptCount val="4"/>
                <c:pt idx="0">
                  <c:v>147</c:v>
                </c:pt>
                <c:pt idx="1">
                  <c:v>138</c:v>
                </c:pt>
                <c:pt idx="2">
                  <c:v>115</c:v>
                </c:pt>
                <c:pt idx="3">
                  <c:v>112</c:v>
                </c:pt>
              </c:numCache>
            </c:numRef>
          </c:val>
          <c:extLst>
            <c:ext xmlns:c16="http://schemas.microsoft.com/office/drawing/2014/chart" uri="{C3380CC4-5D6E-409C-BE32-E72D297353CC}">
              <c16:uniqueId val="{00000001-F7A1-446C-A0E9-47C510D30C48}"/>
            </c:ext>
          </c:extLst>
        </c:ser>
        <c:dLbls>
          <c:showLegendKey val="0"/>
          <c:showVal val="0"/>
          <c:showCatName val="0"/>
          <c:showSerName val="0"/>
          <c:showPercent val="0"/>
          <c:showBubbleSize val="0"/>
        </c:dLbls>
        <c:gapWidth val="219"/>
        <c:overlap val="-27"/>
        <c:axId val="85760008"/>
        <c:axId val="401580040"/>
      </c:barChart>
      <c:catAx>
        <c:axId val="85760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401580040"/>
        <c:crosses val="autoZero"/>
        <c:auto val="1"/>
        <c:lblAlgn val="ctr"/>
        <c:lblOffset val="100"/>
        <c:noMultiLvlLbl val="0"/>
      </c:catAx>
      <c:valAx>
        <c:axId val="401580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85760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Factoren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doughnutChart>
        <c:varyColors val="1"/>
        <c:ser>
          <c:idx val="0"/>
          <c:order val="0"/>
          <c:tx>
            <c:strRef>
              <c:f>'Uitslag Enquête'!$N$100</c:f>
              <c:strCache>
                <c:ptCount val="1"/>
                <c:pt idx="0">
                  <c:v>Indexcijfers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76-425E-A251-2B8EFE6C79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76-425E-A251-2B8EFE6C79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B76-425E-A251-2B8EFE6C79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nl-NL"/>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'Uitslag Enquête'!$M$101:$M$103</c:f>
              <c:strCache>
                <c:ptCount val="3"/>
                <c:pt idx="0">
                  <c:v>Economie</c:v>
                </c:pt>
                <c:pt idx="1">
                  <c:v>Sociaal </c:v>
                </c:pt>
                <c:pt idx="2">
                  <c:v>Politiek</c:v>
                </c:pt>
              </c:strCache>
            </c:strRef>
          </c:cat>
          <c:val>
            <c:numRef>
              <c:f>'Uitslag Enquête'!$N$101:$N$103</c:f>
              <c:numCache>
                <c:formatCode>General</c:formatCode>
                <c:ptCount val="3"/>
                <c:pt idx="0">
                  <c:v>100</c:v>
                </c:pt>
                <c:pt idx="1">
                  <c:v>107</c:v>
                </c:pt>
                <c:pt idx="2">
                  <c:v>126</c:v>
                </c:pt>
              </c:numCache>
            </c:numRef>
          </c:val>
          <c:extLst>
            <c:ext xmlns:c16="http://schemas.microsoft.com/office/drawing/2014/chart" uri="{C3380CC4-5D6E-409C-BE32-E72D297353CC}">
              <c16:uniqueId val="{00000001-8B97-47D9-B862-107FB6B3B9D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Economie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barChart>
        <c:barDir val="col"/>
        <c:grouping val="clustered"/>
        <c:varyColors val="0"/>
        <c:ser>
          <c:idx val="0"/>
          <c:order val="0"/>
          <c:tx>
            <c:strRef>
              <c:f>'Uitslag Enquête'!$C$100</c:f>
              <c:strCache>
                <c:ptCount val="1"/>
                <c:pt idx="0">
                  <c:v>Indexcijfer</c:v>
                </c:pt>
              </c:strCache>
            </c:strRef>
          </c:tx>
          <c:spPr>
            <a:solidFill>
              <a:srgbClr val="E8733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'Uitslag Enquête'!$A$101:$A$105</c:f>
              <c:strCache>
                <c:ptCount val="5"/>
                <c:pt idx="0">
                  <c:v>BBP per inwoner</c:v>
                </c:pt>
                <c:pt idx="1">
                  <c:v>Werkeloosheid</c:v>
                </c:pt>
                <c:pt idx="2">
                  <c:v>Staatsschuld</c:v>
                </c:pt>
                <c:pt idx="3">
                  <c:v>Inflatie</c:v>
                </c:pt>
                <c:pt idx="4">
                  <c:v>Gini-Coëfficient</c:v>
                </c:pt>
              </c:strCache>
            </c:strRef>
          </c:cat>
          <c:val>
            <c:numRef>
              <c:f>'Uitslag Enquête'!$C$101:$C$105</c:f>
              <c:numCache>
                <c:formatCode>General</c:formatCode>
                <c:ptCount val="5"/>
                <c:pt idx="0">
                  <c:v>174</c:v>
                </c:pt>
                <c:pt idx="1">
                  <c:v>174</c:v>
                </c:pt>
                <c:pt idx="2">
                  <c:v>161</c:v>
                </c:pt>
                <c:pt idx="3">
                  <c:v>159</c:v>
                </c:pt>
                <c:pt idx="4">
                  <c:v>100</c:v>
                </c:pt>
              </c:numCache>
            </c:numRef>
          </c:val>
          <c:extLst>
            <c:ext xmlns:c16="http://schemas.microsoft.com/office/drawing/2014/chart" uri="{C3380CC4-5D6E-409C-BE32-E72D297353CC}">
              <c16:uniqueId val="{00000001-921A-4F65-B7B6-441342E8AE2B}"/>
            </c:ext>
          </c:extLst>
        </c:ser>
        <c:dLbls>
          <c:showLegendKey val="0"/>
          <c:showVal val="0"/>
          <c:showCatName val="0"/>
          <c:showSerName val="0"/>
          <c:showPercent val="0"/>
          <c:showBubbleSize val="0"/>
        </c:dLbls>
        <c:gapWidth val="219"/>
        <c:overlap val="-27"/>
        <c:axId val="1466593287"/>
        <c:axId val="1466595335"/>
      </c:barChart>
      <c:catAx>
        <c:axId val="1466593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66595335"/>
        <c:crosses val="autoZero"/>
        <c:auto val="1"/>
        <c:lblAlgn val="ctr"/>
        <c:lblOffset val="100"/>
        <c:noMultiLvlLbl val="0"/>
      </c:catAx>
      <c:valAx>
        <c:axId val="1466595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66593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Sociaal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barChart>
        <c:barDir val="col"/>
        <c:grouping val="clustered"/>
        <c:varyColors val="0"/>
        <c:ser>
          <c:idx val="0"/>
          <c:order val="0"/>
          <c:tx>
            <c:strRef>
              <c:f>'Uitslag Enquête'!$G$100</c:f>
              <c:strCache>
                <c:ptCount val="1"/>
                <c:pt idx="0">
                  <c:v>Indexcijfer</c:v>
                </c:pt>
              </c:strCache>
            </c:strRef>
          </c:tx>
          <c:spPr>
            <a:solidFill>
              <a:srgbClr val="E8733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'Uitslag Enquête'!$E$101:$E$105</c:f>
              <c:strCache>
                <c:ptCount val="5"/>
                <c:pt idx="0">
                  <c:v>Veiligheid</c:v>
                </c:pt>
                <c:pt idx="1">
                  <c:v>Vrijheid</c:v>
                </c:pt>
                <c:pt idx="2">
                  <c:v>Welzijn</c:v>
                </c:pt>
                <c:pt idx="3">
                  <c:v>Migratie</c:v>
                </c:pt>
                <c:pt idx="4">
                  <c:v>Bevolkingsgroei</c:v>
                </c:pt>
              </c:strCache>
            </c:strRef>
          </c:cat>
          <c:val>
            <c:numRef>
              <c:f>'Uitslag Enquête'!$G$101:$G$105</c:f>
              <c:numCache>
                <c:formatCode>General</c:formatCode>
                <c:ptCount val="5"/>
                <c:pt idx="0">
                  <c:v>222</c:v>
                </c:pt>
                <c:pt idx="1">
                  <c:v>202</c:v>
                </c:pt>
                <c:pt idx="2">
                  <c:v>180</c:v>
                </c:pt>
                <c:pt idx="3">
                  <c:v>135</c:v>
                </c:pt>
                <c:pt idx="4">
                  <c:v>100</c:v>
                </c:pt>
              </c:numCache>
            </c:numRef>
          </c:val>
          <c:extLst>
            <c:ext xmlns:c16="http://schemas.microsoft.com/office/drawing/2014/chart" uri="{C3380CC4-5D6E-409C-BE32-E72D297353CC}">
              <c16:uniqueId val="{00000001-EC83-4C3D-9232-6281C3658ED0}"/>
            </c:ext>
          </c:extLst>
        </c:ser>
        <c:dLbls>
          <c:showLegendKey val="0"/>
          <c:showVal val="0"/>
          <c:showCatName val="0"/>
          <c:showSerName val="0"/>
          <c:showPercent val="0"/>
          <c:showBubbleSize val="0"/>
        </c:dLbls>
        <c:gapWidth val="219"/>
        <c:overlap val="-27"/>
        <c:axId val="774422024"/>
        <c:axId val="774436360"/>
      </c:barChart>
      <c:catAx>
        <c:axId val="774422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4436360"/>
        <c:crosses val="autoZero"/>
        <c:auto val="1"/>
        <c:lblAlgn val="ctr"/>
        <c:lblOffset val="100"/>
        <c:noMultiLvlLbl val="0"/>
      </c:catAx>
      <c:valAx>
        <c:axId val="774436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4422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Politiek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barChart>
        <c:barDir val="col"/>
        <c:grouping val="clustered"/>
        <c:varyColors val="0"/>
        <c:ser>
          <c:idx val="0"/>
          <c:order val="0"/>
          <c:tx>
            <c:strRef>
              <c:f>'Uitslag Enquête'!$K$100</c:f>
              <c:strCache>
                <c:ptCount val="1"/>
                <c:pt idx="0">
                  <c:v>Indercijfer</c:v>
                </c:pt>
              </c:strCache>
            </c:strRef>
          </c:tx>
          <c:spPr>
            <a:solidFill>
              <a:srgbClr val="E8733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N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'Uitslag Enquête'!$I$101:$I$104</c:f>
              <c:strCache>
                <c:ptCount val="4"/>
                <c:pt idx="0">
                  <c:v>Mensenrechten</c:v>
                </c:pt>
                <c:pt idx="1">
                  <c:v>Trias Politica</c:v>
                </c:pt>
                <c:pt idx="2">
                  <c:v>Democratie</c:v>
                </c:pt>
                <c:pt idx="3">
                  <c:v>Corruptie</c:v>
                </c:pt>
              </c:strCache>
            </c:strRef>
          </c:cat>
          <c:val>
            <c:numRef>
              <c:f>'Uitslag Enquête'!$K$101:$K$104</c:f>
              <c:numCache>
                <c:formatCode>General</c:formatCode>
                <c:ptCount val="4"/>
                <c:pt idx="0">
                  <c:v>131</c:v>
                </c:pt>
                <c:pt idx="1">
                  <c:v>123</c:v>
                </c:pt>
                <c:pt idx="2">
                  <c:v>103</c:v>
                </c:pt>
                <c:pt idx="3">
                  <c:v>100</c:v>
                </c:pt>
              </c:numCache>
            </c:numRef>
          </c:val>
          <c:extLst>
            <c:ext xmlns:c16="http://schemas.microsoft.com/office/drawing/2014/chart" uri="{C3380CC4-5D6E-409C-BE32-E72D297353CC}">
              <c16:uniqueId val="{00000001-7CEF-4D24-B1E5-C1C989EB9938}"/>
            </c:ext>
          </c:extLst>
        </c:ser>
        <c:dLbls>
          <c:showLegendKey val="0"/>
          <c:showVal val="0"/>
          <c:showCatName val="0"/>
          <c:showSerName val="0"/>
          <c:showPercent val="0"/>
          <c:showBubbleSize val="0"/>
        </c:dLbls>
        <c:gapWidth val="219"/>
        <c:overlap val="-27"/>
        <c:axId val="1280431112"/>
        <c:axId val="1280433160"/>
      </c:barChart>
      <c:catAx>
        <c:axId val="1280431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280433160"/>
        <c:crosses val="autoZero"/>
        <c:auto val="1"/>
        <c:lblAlgn val="ctr"/>
        <c:lblOffset val="100"/>
        <c:noMultiLvlLbl val="0"/>
      </c:catAx>
      <c:valAx>
        <c:axId val="1280433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280431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304800</xdr:colOff>
      <xdr:row>1</xdr:row>
      <xdr:rowOff>38099</xdr:rowOff>
    </xdr:from>
    <xdr:to>
      <xdr:col>9</xdr:col>
      <xdr:colOff>523875</xdr:colOff>
      <xdr:row>7</xdr:row>
      <xdr:rowOff>85724</xdr:rowOff>
    </xdr:to>
    <xdr:sp macro="" textlink="">
      <xdr:nvSpPr>
        <xdr:cNvPr id="2" name="Tekstvak 1">
          <a:extLst>
            <a:ext uri="{FF2B5EF4-FFF2-40B4-BE49-F238E27FC236}">
              <a16:creationId xmlns:a16="http://schemas.microsoft.com/office/drawing/2014/main" id="{D9EA25B3-7CA7-EC48-E877-6C981659D067}"/>
            </a:ext>
          </a:extLst>
        </xdr:cNvPr>
        <xdr:cNvSpPr txBox="1"/>
      </xdr:nvSpPr>
      <xdr:spPr>
        <a:xfrm>
          <a:off x="5467350" y="228599"/>
          <a:ext cx="3124200"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Hier kunt</a:t>
          </a:r>
          <a:r>
            <a:rPr lang="nl-NL" sz="1100" baseline="0"/>
            <a:t> u een land opzoeken in de index en de meest belangrijke informatie verkrijgen. U doet dit door een land te selecteren in het hokje naast 'zoek een staat:'. Hieronder is een klein overzicht gemaakt met de top 5 hoogste en laagst scorende staten.</a:t>
          </a:r>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42</xdr:col>
      <xdr:colOff>0</xdr:colOff>
      <xdr:row>17</xdr:row>
      <xdr:rowOff>0</xdr:rowOff>
    </xdr:from>
    <xdr:to>
      <xdr:col>49</xdr:col>
      <xdr:colOff>228600</xdr:colOff>
      <xdr:row>21</xdr:row>
      <xdr:rowOff>0</xdr:rowOff>
    </xdr:to>
    <xdr:graphicFrame macro="">
      <xdr:nvGraphicFramePr>
        <xdr:cNvPr id="4" name="Grafiek 3">
          <a:extLst>
            <a:ext uri="{FF2B5EF4-FFF2-40B4-BE49-F238E27FC236}">
              <a16:creationId xmlns:a16="http://schemas.microsoft.com/office/drawing/2014/main" id="{A79AB35B-B53B-4B27-072C-3568374387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495300</xdr:colOff>
      <xdr:row>12</xdr:row>
      <xdr:rowOff>28575</xdr:rowOff>
    </xdr:from>
    <xdr:to>
      <xdr:col>17</xdr:col>
      <xdr:colOff>514350</xdr:colOff>
      <xdr:row>31</xdr:row>
      <xdr:rowOff>28575</xdr:rowOff>
    </xdr:to>
    <xdr:graphicFrame macro="">
      <xdr:nvGraphicFramePr>
        <xdr:cNvPr id="59" name="Grafiek 36">
          <a:extLst>
            <a:ext uri="{FF2B5EF4-FFF2-40B4-BE49-F238E27FC236}">
              <a16:creationId xmlns:a16="http://schemas.microsoft.com/office/drawing/2014/main" id="{A70C03FA-089E-4768-9013-EBAD13C39721}"/>
            </a:ext>
            <a:ext uri="{147F2762-F138-4A5C-976F-8EAC2B608ADB}">
              <a16:predDERef xmlns:a16="http://schemas.microsoft.com/office/drawing/2014/main" pred="{A79AB35B-B53B-4B27-072C-3568374387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238125</xdr:colOff>
      <xdr:row>108</xdr:row>
      <xdr:rowOff>47625</xdr:rowOff>
    </xdr:from>
    <xdr:to>
      <xdr:col>15</xdr:col>
      <xdr:colOff>66675</xdr:colOff>
      <xdr:row>125</xdr:row>
      <xdr:rowOff>0</xdr:rowOff>
    </xdr:to>
    <xdr:graphicFrame macro="">
      <xdr:nvGraphicFramePr>
        <xdr:cNvPr id="3" name="Grafiek 2">
          <a:extLst>
            <a:ext uri="{FF2B5EF4-FFF2-40B4-BE49-F238E27FC236}">
              <a16:creationId xmlns:a16="http://schemas.microsoft.com/office/drawing/2014/main" id="{18153D70-568E-E88B-DFB9-F19BA10AF9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108</xdr:row>
      <xdr:rowOff>57150</xdr:rowOff>
    </xdr:from>
    <xdr:to>
      <xdr:col>7</xdr:col>
      <xdr:colOff>133350</xdr:colOff>
      <xdr:row>125</xdr:row>
      <xdr:rowOff>0</xdr:rowOff>
    </xdr:to>
    <xdr:graphicFrame macro="">
      <xdr:nvGraphicFramePr>
        <xdr:cNvPr id="8" name="Grafiek 7">
          <a:extLst>
            <a:ext uri="{FF2B5EF4-FFF2-40B4-BE49-F238E27FC236}">
              <a16:creationId xmlns:a16="http://schemas.microsoft.com/office/drawing/2014/main" id="{885E4180-65FE-F4A6-1337-A66A9486B050}"/>
            </a:ext>
            <a:ext uri="{147F2762-F138-4A5C-976F-8EAC2B608ADB}">
              <a16:predDERef xmlns:a16="http://schemas.microsoft.com/office/drawing/2014/main" pred="{18153D70-568E-E88B-DFB9-F19BA10AF9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209550</xdr:colOff>
      <xdr:row>108</xdr:row>
      <xdr:rowOff>28575</xdr:rowOff>
    </xdr:from>
    <xdr:to>
      <xdr:col>24</xdr:col>
      <xdr:colOff>257175</xdr:colOff>
      <xdr:row>125</xdr:row>
      <xdr:rowOff>19050</xdr:rowOff>
    </xdr:to>
    <xdr:graphicFrame macro="">
      <xdr:nvGraphicFramePr>
        <xdr:cNvPr id="4" name="Grafiek 56">
          <a:extLst>
            <a:ext uri="{FF2B5EF4-FFF2-40B4-BE49-F238E27FC236}">
              <a16:creationId xmlns:a16="http://schemas.microsoft.com/office/drawing/2014/main" id="{8BC9FB55-0661-625C-3463-27475CFAEC12}"/>
            </a:ext>
            <a:ext uri="{147F2762-F138-4A5C-976F-8EAC2B608ADB}">
              <a16:predDERef xmlns:a16="http://schemas.microsoft.com/office/drawing/2014/main" pred="{885E4180-65FE-F4A6-1337-A66A9486B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152400</xdr:colOff>
      <xdr:row>90</xdr:row>
      <xdr:rowOff>95250</xdr:rowOff>
    </xdr:from>
    <xdr:to>
      <xdr:col>29</xdr:col>
      <xdr:colOff>514350</xdr:colOff>
      <xdr:row>106</xdr:row>
      <xdr:rowOff>47625</xdr:rowOff>
    </xdr:to>
    <xdr:graphicFrame macro="">
      <xdr:nvGraphicFramePr>
        <xdr:cNvPr id="11" name="Grafiek 9">
          <a:extLst>
            <a:ext uri="{FF2B5EF4-FFF2-40B4-BE49-F238E27FC236}">
              <a16:creationId xmlns:a16="http://schemas.microsoft.com/office/drawing/2014/main" id="{241C695F-385F-E334-20AB-FD93148FFC5B}"/>
            </a:ext>
            <a:ext uri="{147F2762-F138-4A5C-976F-8EAC2B608ADB}">
              <a16:predDERef xmlns:a16="http://schemas.microsoft.com/office/drawing/2014/main" pred="{8BC9FB55-0661-625C-3463-27475CFAEC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124</xdr:row>
      <xdr:rowOff>123825</xdr:rowOff>
    </xdr:from>
    <xdr:to>
      <xdr:col>7</xdr:col>
      <xdr:colOff>142875</xdr:colOff>
      <xdr:row>141</xdr:row>
      <xdr:rowOff>161925</xdr:rowOff>
    </xdr:to>
    <xdr:graphicFrame macro="">
      <xdr:nvGraphicFramePr>
        <xdr:cNvPr id="24" name="Grafiek 7">
          <a:extLst>
            <a:ext uri="{FF2B5EF4-FFF2-40B4-BE49-F238E27FC236}">
              <a16:creationId xmlns:a16="http://schemas.microsoft.com/office/drawing/2014/main" id="{2F9FF409-29A7-C8FF-7110-64F20CD3E93C}"/>
            </a:ext>
            <a:ext uri="{147F2762-F138-4A5C-976F-8EAC2B608ADB}">
              <a16:predDERef xmlns:a16="http://schemas.microsoft.com/office/drawing/2014/main" pred="{241C695F-385F-E334-20AB-FD93148FFC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219075</xdr:colOff>
      <xdr:row>124</xdr:row>
      <xdr:rowOff>133350</xdr:rowOff>
    </xdr:from>
    <xdr:to>
      <xdr:col>15</xdr:col>
      <xdr:colOff>57150</xdr:colOff>
      <xdr:row>142</xdr:row>
      <xdr:rowOff>28575</xdr:rowOff>
    </xdr:to>
    <xdr:graphicFrame macro="">
      <xdr:nvGraphicFramePr>
        <xdr:cNvPr id="37" name="Grafiek 8">
          <a:extLst>
            <a:ext uri="{FF2B5EF4-FFF2-40B4-BE49-F238E27FC236}">
              <a16:creationId xmlns:a16="http://schemas.microsoft.com/office/drawing/2014/main" id="{B7411324-DD09-04DC-17B6-64BBBF1813A5}"/>
            </a:ext>
            <a:ext uri="{147F2762-F138-4A5C-976F-8EAC2B608ADB}">
              <a16:predDERef xmlns:a16="http://schemas.microsoft.com/office/drawing/2014/main" pred="{2F9FF409-29A7-C8FF-7110-64F20CD3E9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190500</xdr:colOff>
      <xdr:row>124</xdr:row>
      <xdr:rowOff>152400</xdr:rowOff>
    </xdr:from>
    <xdr:to>
      <xdr:col>24</xdr:col>
      <xdr:colOff>247650</xdr:colOff>
      <xdr:row>142</xdr:row>
      <xdr:rowOff>47625</xdr:rowOff>
    </xdr:to>
    <xdr:graphicFrame macro="">
      <xdr:nvGraphicFramePr>
        <xdr:cNvPr id="36" name="Grafiek 9">
          <a:extLst>
            <a:ext uri="{FF2B5EF4-FFF2-40B4-BE49-F238E27FC236}">
              <a16:creationId xmlns:a16="http://schemas.microsoft.com/office/drawing/2014/main" id="{30AF607E-A5AD-AC6A-8D21-BD010E61951B}"/>
            </a:ext>
            <a:ext uri="{147F2762-F138-4A5C-976F-8EAC2B608ADB}">
              <a16:predDERef xmlns:a16="http://schemas.microsoft.com/office/drawing/2014/main" pred="{B7411324-DD09-04DC-17B6-64BBBF1813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D682D7-D613-44E5-A78D-8A363FDAA343}" name="Tabel11" displayName="Tabel11" ref="A9:E15" totalsRowShown="0">
  <autoFilter ref="A9:E15" xr:uid="{21D682D7-D613-44E5-A78D-8A363FDAA343}"/>
  <tableColumns count="5">
    <tableColumn id="1" xr3:uid="{EB9C2521-464B-4B19-B9E3-0C971FD74DFE}" name="Land"/>
    <tableColumn id="2" xr3:uid="{7A605126-9794-4557-8CF3-14DC83C3526D}" name="Totaal Score" dataDxfId="53">
      <calculatedColumnFormula array="1">_xlfn._xlws.FILTER('Index 2021'!G2:G160,'Index 2021'!F2:F160=A10,"bleh")</calculatedColumnFormula>
    </tableColumn>
    <tableColumn id="3" xr3:uid="{EECF43B7-84AC-4557-ABAC-77B0BCB00905}" name="Totaal Economie" dataDxfId="52">
      <calculatedColumnFormula array="1">_xlfn._xlws.FILTER('Index 2021'!R2:R160,'Index 2021'!F2:F160=A10,"bleh")</calculatedColumnFormula>
    </tableColumn>
    <tableColumn id="4" xr3:uid="{35C26CF7-15D5-4D6D-9A84-655483915E6F}" name="Totaal Sociaal" dataDxfId="51">
      <calculatedColumnFormula array="1">_xlfn._xlws.FILTER('Index 2021'!AC2:AC160,'Index 2021'!F2:F160=A10,"bleh")</calculatedColumnFormula>
    </tableColumn>
    <tableColumn id="5" xr3:uid="{4F4BF28A-5486-4902-9C9A-5357D9787366}" name="Totaal Politiek" dataDxfId="50">
      <calculatedColumnFormula array="1">_xlfn._xlws.FILTER('Index 2021'!AL2:AL160,'Index 2021'!F2:F160=A10,"bleh")</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6F6274F-91C4-441B-89CB-6216B5C67A6C}" name="Tabel1113" displayName="Tabel1113" ref="A16:E21" totalsRowShown="0">
  <autoFilter ref="A16:E21" xr:uid="{86F6274F-91C4-441B-89CB-6216B5C67A6C}"/>
  <tableColumns count="5">
    <tableColumn id="1" xr3:uid="{B60F2D8A-4084-4639-9A4D-991632A1293F}" name="Land"/>
    <tableColumn id="2" xr3:uid="{DE97A83E-9E08-48BD-968C-9C10D0B7D810}" name="Totaal Score" dataDxfId="49">
      <calculatedColumnFormula array="1">_xlfn._xlws.FILTER('Index 2021'!G2:G160,'Index 2021'!F2:F160=A17,"bleh")</calculatedColumnFormula>
    </tableColumn>
    <tableColumn id="3" xr3:uid="{7D668E85-2C96-46B1-86A0-37C178ACF793}" name="Totaal Economie" dataDxfId="48">
      <calculatedColumnFormula array="1">_xlfn._xlws.FILTER('Index 2021'!R2:R160,'Index 2021'!F2:F160=A17,"bleh")</calculatedColumnFormula>
    </tableColumn>
    <tableColumn id="4" xr3:uid="{DFA5C267-8209-4732-819E-EB33D0B071E8}" name="Totaal Sociaal" dataDxfId="47">
      <calculatedColumnFormula array="1">_xlfn._xlws.FILTER('Index 2021'!AC2:AC160,'Index 2021'!F2:F160=A17,"bleh")</calculatedColumnFormula>
    </tableColumn>
    <tableColumn id="5" xr3:uid="{F61301D5-CA60-4240-A036-7E4314E63AAF}" name="Totaal Politiek" dataDxfId="46">
      <calculatedColumnFormula array="1">_xlfn._xlws.FILTER('Index 2021'!AL2:AL160,'Index 2021'!F2:F160=A17,"bleh")</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13DBFF2-816F-4FB7-B517-B9655BBBE992}" name="Tabel14" displayName="Tabel14" ref="A2:E3" totalsRowShown="0">
  <autoFilter ref="A2:E3" xr:uid="{613DBFF2-816F-4FB7-B517-B9655BBBE992}"/>
  <tableColumns count="5">
    <tableColumn id="1" xr3:uid="{AE2FCA65-2F1A-46EB-ACE8-DFDEF8A616DD}" name="Land">
      <calculatedColumnFormula array="1">_xlfn._xlws.FILTER('Index 2021'!F2:F160,'Index 2021'!F2:F160=C1,"netherlands")</calculatedColumnFormula>
    </tableColumn>
    <tableColumn id="2" xr3:uid="{6075AC47-D816-46FE-9587-93EEBD47C975}" name="Totaal Score">
      <calculatedColumnFormula array="1">_xlfn._xlws.FILTER('Index 2021'!G2:G160,'Index 2021'!F2:F160=C1,"bleh")</calculatedColumnFormula>
    </tableColumn>
    <tableColumn id="3" xr3:uid="{A81DC030-99BD-4EFF-9624-6C30544312FC}" name="Totaal Economie">
      <calculatedColumnFormula array="1">_xlfn._xlws.FILTER('Index 2021'!R2:R160,'Index 2021'!F2:F160=C1,"bleh")</calculatedColumnFormula>
    </tableColumn>
    <tableColumn id="4" xr3:uid="{A95061CD-65CA-48F2-BCAD-7B2662058CFD}" name="Totaal Sociaal">
      <calculatedColumnFormula array="1">_xlfn._xlws.FILTER('Index 2021'!AC2:AC160,'Index 2021'!F2:F160=C1,"bleh")</calculatedColumnFormula>
    </tableColumn>
    <tableColumn id="5" xr3:uid="{0BC6627D-8802-4459-9722-FE0BEECA3144}" name="Totaal Politiek">
      <calculatedColumnFormula array="1">_xlfn._xlws.FILTER('Index 2021'!AL2:AL160,'Index 2021'!F2:F160=C1,"bleh")</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E1F9FC-E04F-4FE1-9F8C-74E63FE986DA}" name="Tabel7" displayName="Tabel7" ref="A1:B8" totalsRowShown="0">
  <autoFilter ref="A1:B8" xr:uid="{6DE1F9FC-E04F-4FE1-9F8C-74E63FE986DA}"/>
  <tableColumns count="2">
    <tableColumn id="1" xr3:uid="{D4D92BEC-1BC1-4EB5-9C4F-7CA5F8EB8465}" name="Economie"/>
    <tableColumn id="2" xr3:uid="{15B4D0C9-E5CA-431C-9172-FD636A0204D5}" name="Punten" dataDxfId="45" totalsRowDxfId="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AA52FF-D20F-4F19-A76C-D2E48FED5F1A}" name="Tabel79" displayName="Tabel79" ref="A10:B17" totalsRowShown="0">
  <autoFilter ref="A10:B17" xr:uid="{A1AA52FF-D20F-4F19-A76C-D2E48FED5F1A}"/>
  <tableColumns count="2">
    <tableColumn id="1" xr3:uid="{18AAE908-D9BD-458D-BC3C-114915A35C20}" name="Sociaal"/>
    <tableColumn id="2" xr3:uid="{A3DFD90C-BB54-4573-8A2E-E9A2C8C29BF4}" name="Punten" dataDxfId="43" totalsRowDxfId="4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698D895-03D1-42FB-92B6-D0F550DE3721}" name="Tabel7910" displayName="Tabel7910" ref="A19:B25" totalsRowShown="0">
  <autoFilter ref="A19:B25" xr:uid="{0698D895-03D1-42FB-92B6-D0F550DE3721}"/>
  <tableColumns count="2">
    <tableColumn id="1" xr3:uid="{1F84C0F2-CA85-4094-9DB5-F1CEB49DC849}" name="Politiek"/>
    <tableColumn id="2" xr3:uid="{2ADDFCCB-E2F3-4812-95B6-2CB3CB4A6622}" name="Punten" dataDxfId="41" totalsRowDxfId="4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215839-40D4-4F55-900E-54CBE73CFDDF}" name="Tabel5" displayName="Tabel5" ref="F1:AL161" totalsRowCount="1">
  <autoFilter ref="F1:AL160" xr:uid="{8D215839-40D4-4F55-900E-54CBE73CFDDF}"/>
  <sortState xmlns:xlrd2="http://schemas.microsoft.com/office/spreadsheetml/2017/richdata2" ref="F2:AL160">
    <sortCondition descending="1" ref="G1:G160"/>
  </sortState>
  <tableColumns count="33">
    <tableColumn id="1" xr3:uid="{740E97AA-7922-46E2-88A4-35F5A09CCC61}" name="Country" totalsRowDxfId="39"/>
    <tableColumn id="35" xr3:uid="{55456392-6B23-4EF7-AA10-94B4C7291B9A}" name="Totaal Score" dataDxfId="38" totalsRowDxfId="37">
      <calculatedColumnFormula>R2+AC2+AL2</calculatedColumnFormula>
    </tableColumn>
    <tableColumn id="2" xr3:uid="{4F896609-5FF8-48EB-AFB5-1ECB1F6B5DD9}" name="GDP" totalsRowDxfId="36"/>
    <tableColumn id="3" xr3:uid="{9B98416F-750D-4AE9-992D-82F72DFBA243}" name="Score BBP per inwoner">
      <calculatedColumnFormula>IF(H2 &lt; 3000, 0, IF(H2 &gt;= 80000, 7, ROUND(MAX(0, 7 - TRUNC((80000 - H2) / 1100, 1) * 0.1), 1)))</calculatedColumnFormula>
    </tableColumn>
    <tableColumn id="4" xr3:uid="{8F09FBF2-9123-4724-8531-B1C29D349B11}" name="Unemployment" dataDxfId="35" totalsRowDxfId="34"/>
    <tableColumn id="5" xr3:uid="{C2E26D1C-CFC9-4BCB-8F77-988C2061CFAE}" name="Score Werkeloosheid" dataDxfId="33" totalsRowDxfId="32">
      <calculatedColumnFormula>IF(J2 &gt; 0.08, 0, ROUND(MAX(7 - (J2 - 0.01) * 100, 0), 1))</calculatedColumnFormula>
    </tableColumn>
    <tableColumn id="6" xr3:uid="{E0B65D78-ECA8-4B81-B1B8-0F87F307F1A7}" name="national debt" dataDxfId="31" totalsRowDxfId="30"/>
    <tableColumn id="7" xr3:uid="{6FB972A7-6B0F-4AF7-BAA8-7D5BFDB919E2}" name="Score Staatsschuld als percentage van het BBP">
      <calculatedColumnFormula>IF(L2 &gt; 0, IF(L2 &gt; 0.9, 0, ROUND(MAX(6 - (L2 - 0) / 0.15, 0), 1)), 6)</calculatedColumnFormula>
    </tableColumn>
    <tableColumn id="8" xr3:uid="{C06AD3D8-D04A-480C-B5BF-3A7648C1908A}" name="inflation" dataDxfId="29" totalsRowDxfId="28"/>
    <tableColumn id="9" xr3:uid="{C7FF6716-872B-4B83-86E3-861B38F131E9}" name="Score Inflatie">
      <calculatedColumnFormula>IF(OR(N2 &lt; -1, N2 &gt; 5), 0, ROUND(MAX(6 - ROUND(ABS(N2 - 0.02) / 0.001, 0) * 0.2, 0), 1))</calculatedColumnFormula>
    </tableColumn>
    <tableColumn id="10" xr3:uid="{74E49460-F11E-4D84-9375-BD1437377A5A}" name="Gini coefficient" totalsRowDxfId="27"/>
    <tableColumn id="11" xr3:uid="{B9217711-9ED0-4A4E-ABC4-B7B6BBB0A34A}" name="Score Gini-coëfficiënt">
      <calculatedColumnFormula>IF(OR(P2 &lt; 0.2, P2 &gt; 0.6), 4, ROUND(MAX(4 - ROUND(ABS(P2 - 0.2) / 0.01, 0) * 0.1, 0), 1))</calculatedColumnFormula>
    </tableColumn>
    <tableColumn id="12" xr3:uid="{AF9F642E-AABD-4E79-AE25-F8523D601AF6}" name="Totaal Economie">
      <calculatedColumnFormula>I2+K2+M2+O2+Q2</calculatedColumnFormula>
    </tableColumn>
    <tableColumn id="13" xr3:uid="{6F61961B-F02A-429A-ACE1-44C4F2B719F8}" name="Safety"/>
    <tableColumn id="14" xr3:uid="{FEFC6506-E441-44C4-A8A9-1830E25CEAB0}" name="Score Veiligheid" dataDxfId="26">
      <calculatedColumnFormula>IF(S2 &lt;= 1, 8, MAX(0, 8 - ROUND((S2 - 1) / 0.1, 0) * 0.4))</calculatedColumnFormula>
    </tableColumn>
    <tableColumn id="15" xr3:uid="{EB700D60-4A28-4286-BCB8-CA0BA9A641C6}" name="Freedom"/>
    <tableColumn id="16" xr3:uid="{AE9010DD-A3B2-4B17-AE02-84BC6F8C106F}" name="Score Vrijheid">
      <calculatedColumnFormula>IF(U2 &gt;= 90, 8, MAX(0, 8 - ROUNDDOWN((90-U2)/0.985, 0)*0.1))</calculatedColumnFormula>
    </tableColumn>
    <tableColumn id="17" xr3:uid="{09814712-019A-4ED8-8B3A-BEC3113D3E1D}" name="Welfare"/>
    <tableColumn id="18" xr3:uid="{45191EF9-112F-496A-B098-C778867555DD}" name="Score Welzijn">
      <calculatedColumnFormula>IF(W2&gt;=0.95, 7, IF(W2 = 0.45, 0.1, IF(W2&gt;=0.45, ROUND(((W2-0.45)/(0.5/70)*0.1), 1), 0)))</calculatedColumnFormula>
    </tableColumn>
    <tableColumn id="19" xr3:uid="{B6A952BC-D237-495B-9535-3E807E3DB6FD}" name="migration"/>
    <tableColumn id="20" xr3:uid="{B4455846-BCFD-4620-82F6-D17620AC4D6A}" name="Score Migratie">
      <calculatedColumnFormula>IF(AND(Y2&gt;=0.1, Y2&lt;=10), ROUND(MAX(0, 5 - ABS(5 - Y2)), 1), 0)</calculatedColumnFormula>
    </tableColumn>
    <tableColumn id="21" xr3:uid="{D0200BCC-F40C-48CA-ABCB-03458A0CD150}" name="Population growth" dataDxfId="25" totalsRowDxfId="24"/>
    <tableColumn id="22" xr3:uid="{D2DE2CA1-3453-4D77-9543-9D1D1F29F207}" name="Score Bevolkingsgroei">
      <calculatedColumnFormula>ROUND(MAX(0, MIN(4, 4 - (ABS(AA2 - 0.01) / 0.001) * 0.2)), 1)</calculatedColumnFormula>
    </tableColumn>
    <tableColumn id="23" xr3:uid="{3B616AA0-B090-48C4-8C08-E817FF0039E4}" name="Totaal Sociaal" dataDxfId="23">
      <calculatedColumnFormula>T2+V2+Z2+X2+AB2</calculatedColumnFormula>
    </tableColumn>
    <tableColumn id="24" xr3:uid="{98E74EFD-0F30-44CE-BDD5-FD7CBE222D68}" name="Human rights"/>
    <tableColumn id="25" xr3:uid="{DF5EA31D-2F37-4687-9969-538B143239F2}" name="Score Mensenrechten">
      <calculatedColumnFormula>IF(AD2 &gt; 1, 11, ROUND(MAX(0, MIN(11, 11 - ABS(AD2 - 1) / 0.007 * 0.1)), 1))</calculatedColumnFormula>
    </tableColumn>
    <tableColumn id="26" xr3:uid="{074464B3-25CA-4929-AE8A-B91D4C1E7B36}" name="separation of powers"/>
    <tableColumn id="27" xr3:uid="{E631B947-5F3C-4ECC-AE43-2CBF8767F799}" name="Score Trias Politica">
      <calculatedColumnFormula>IF(AF2 &lt;= 2, 0, IF(AF2 &gt;= 10, 10, ROUND(10+((AF2-10)/0.008)*0.01, 1)))</calculatedColumnFormula>
    </tableColumn>
    <tableColumn id="28" xr3:uid="{889F7CE8-0254-4E5C-9532-23E0AF66D6A9}" name="Democratie"/>
    <tableColumn id="29" xr3:uid="{E437D07A-4A15-4FAC-BCDB-9C3F17590AB1}" name="Score Democratie">
      <calculatedColumnFormula>IF(AH2 &lt;= 2, 0, IF(AH2 &gt;= 10, 9, ROUND(9+((AH2-10)/0.009)*0.01, 1)))</calculatedColumnFormula>
    </tableColumn>
    <tableColumn id="30" xr3:uid="{EDE7F738-1E9A-4C99-849D-1AB0C8997CA2}" name="Corruption"/>
    <tableColumn id="31" xr3:uid="{B4D8C5EF-32E9-449E-A102-99546AF1C2A9}" name="Score Corruptie">
      <calculatedColumnFormula>IF(AJ2 &lt;= 20, 0, IF(AJ2 &gt;= 100, 8, ROUND(8+((AJ2-100)/0.1)*0.01, 1)))</calculatedColumnFormula>
    </tableColumn>
    <tableColumn id="32" xr3:uid="{CFF9EE7E-DE1C-455B-BEAE-8ADAA6FA253E}" name="Totaal Politiek">
      <calculatedColumnFormula>AE2+AG2+AI2+AK2</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83ABD4B-299B-4384-AC9A-4EDE3946B6D6}" name="Tabel6" displayName="Tabel6" ref="AQ12:AU16" totalsRowShown="0">
  <autoFilter ref="AQ12:AU16" xr:uid="{983ABD4B-299B-4384-AC9A-4EDE3946B6D6}"/>
  <tableColumns count="5">
    <tableColumn id="1" xr3:uid="{245D318A-F7C7-46A5-8264-20D23AE47937}" name="Jaren "/>
    <tableColumn id="2" xr3:uid="{19535BE9-4C38-4916-ADD8-3F235DB72219}" name="Economie" dataDxfId="22">
      <calculatedColumnFormula>BC5</calculatedColumnFormula>
    </tableColumn>
    <tableColumn id="3" xr3:uid="{E5DE362F-F73D-4D50-8D56-D9CD7885F8D3}" name="Sociaal" dataDxfId="21">
      <calculatedColumnFormula>BN3</calculatedColumnFormula>
    </tableColumn>
    <tableColumn id="4" xr3:uid="{A58816F0-6981-4E21-9174-F6656D149739}" name="Politiek" dataDxfId="20">
      <calculatedColumnFormula>BW2</calculatedColumnFormula>
    </tableColumn>
    <tableColumn id="5" xr3:uid="{DBEC8A05-B9E2-47CE-A412-EFBE56108A86}" name="Totaal" dataDxfId="19">
      <calculatedColumnFormula>AR5</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9CE953A-4DED-4E17-89BF-461696C56C31}" name="Tabel10" displayName="Tabel10" ref="A16:F27" totalsRowShown="0" headerRowDxfId="18" dataDxfId="16" headerRowBorderDxfId="17" tableBorderDxfId="15" totalsRowBorderDxfId="14">
  <autoFilter ref="A16:F27" xr:uid="{A9CE953A-4DED-4E17-89BF-461696C56C31}"/>
  <tableColumns count="6">
    <tableColumn id="1" xr3:uid="{00ADFE83-69B2-4718-B371-B8065823739A}" name="Jaren" dataDxfId="13"/>
    <tableColumn id="2" xr3:uid="{5F48AD04-05D3-41CE-B4D0-A725D803BB99}" name="Economie" dataDxfId="12"/>
    <tableColumn id="3" xr3:uid="{2BD9D42A-E9C1-4E7F-91B8-4417F6D8271B}" name="Sociaal" dataDxfId="11"/>
    <tableColumn id="4" xr3:uid="{B813CB2E-043D-45A5-A095-05030C468E29}" name="Politiek" dataDxfId="10"/>
    <tableColumn id="5" xr3:uid="{DCB825DD-46FE-42A3-862D-CDD06637B67A}" name="Totaal" dataDxfId="9"/>
    <tableColumn id="6" xr3:uid="{EA794669-9836-48FE-A842-67C9042E1090}" name="Gefaald" dataDxfId="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FFB92A-1477-4CEC-9E5A-8BC1070A4816}" name="Tabel1" displayName="Tabel1" ref="A100:C108" totalsRowShown="0" tableBorderDxfId="7">
  <autoFilter ref="A100:C108" xr:uid="{F9FFB92A-1477-4CEC-9E5A-8BC1070A4816}"/>
  <tableColumns count="3">
    <tableColumn id="1" xr3:uid="{84A7BF73-9DF5-4A2A-AA63-693CCE2C4BEC}" name="Economie"/>
    <tableColumn id="2" xr3:uid="{2C1B0A39-34CF-443D-8E11-D8E4DE367A99}" name="Punten"/>
    <tableColumn id="3" xr3:uid="{327A0C00-7B91-488E-82CC-815FD35301CF}" name="Indexcijfer"/>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46B90A-35A0-4828-A857-E22E15CEA601}" name="Tabel2" displayName="Tabel2" ref="E100:G108" totalsRowShown="0" tableBorderDxfId="6">
  <autoFilter ref="E100:G108" xr:uid="{5C46B90A-35A0-4828-A857-E22E15CEA601}"/>
  <tableColumns count="3">
    <tableColumn id="1" xr3:uid="{BBF553EE-3211-4DC9-BD46-E9B445C8170E}" name="Sociaal" dataDxfId="5"/>
    <tableColumn id="2" xr3:uid="{03EEA267-0B51-4986-9538-D5FF1D6BA8C5}" name="Punten"/>
    <tableColumn id="3" xr3:uid="{025D40AA-FA0B-4BEB-B9B0-300BD7DB241B}" name="Indexcijfer"/>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B8F38A-CCE3-4A8B-8539-D4019E7C010C}" name="Tabel3" displayName="Tabel3" ref="I100:K108" totalsRowShown="0" tableBorderDxfId="4">
  <autoFilter ref="I100:K108" xr:uid="{CDB8F38A-CCE3-4A8B-8539-D4019E7C010C}"/>
  <tableColumns count="3">
    <tableColumn id="1" xr3:uid="{0F9792F0-36EF-4D6C-AA3B-E3E07FB985ED}" name="Politiek"/>
    <tableColumn id="2" xr3:uid="{C4891547-ED96-423A-AB2B-7169BAF014A6}" name="Punten"/>
    <tableColumn id="3" xr3:uid="{2D111859-4909-41C7-AAF8-1E07C58B7424}" name="Indercijfer"/>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2CA8FB-044A-48DF-B6FF-87F26E85A4B4}" name="Tabel4" displayName="Tabel4" ref="M100:N105" totalsRowShown="0" tableBorderDxfId="3">
  <autoFilter ref="M100:N105" xr:uid="{522CA8FB-044A-48DF-B6FF-87F26E85A4B4}"/>
  <tableColumns count="2">
    <tableColumn id="1" xr3:uid="{A2A9E227-9961-4469-BC32-7B7329538B9E}" name="Factoren"/>
    <tableColumn id="2" xr3:uid="{1DD123EB-9351-455E-8BD3-73A9B0DEC387}" name="Indexcijfers"/>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17BC5DF-C5C7-4D15-A310-A33C6F5A24AD}" name="Tabel13" displayName="Tabel13" ref="P100:R103" totalsRowShown="0" tableBorderDxfId="2">
  <autoFilter ref="P100:R103" xr:uid="{D17BC5DF-C5C7-4D15-A310-A33C6F5A24AD}"/>
  <tableColumns count="3">
    <tableColumn id="1" xr3:uid="{ABCCF962-E1E6-46BA-B5CB-7CECCC4B9109}" name="Factoren"/>
    <tableColumn id="2" xr3:uid="{259C4FFE-4B1D-4B78-A82E-2B6549EE331C}" name="Gemiddelde cijfers voor falen" dataDxfId="1">
      <calculatedColumnFormula>ROUND(20*(N101/333),0)</calculatedColumnFormula>
    </tableColumn>
    <tableColumn id="3" xr3:uid="{F3F4FE50-6011-4C50-BB71-74F4A2200DB8}" name="Gemiddeld cijfers voor slagen" dataDxfId="0">
      <calculatedColumnFormula>ROUND(80*(N101/333),0)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Index">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1.bin"/><Relationship Id="rId5" Type="http://schemas.openxmlformats.org/officeDocument/2006/relationships/table" Target="../tables/table7.xml"/><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drawing" Target="../drawings/drawing3.xml"/><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67C1A-ACA7-4119-AA57-3CDAF03D807A}">
  <dimension ref="A1:E21"/>
  <sheetViews>
    <sheetView workbookViewId="0">
      <selection activeCell="F9" sqref="F9"/>
    </sheetView>
  </sheetViews>
  <sheetFormatPr defaultRowHeight="14.25" x14ac:dyDescent="0.45"/>
  <cols>
    <col min="1" max="1" width="10.19921875" bestFit="1" customWidth="1"/>
    <col min="2" max="2" width="14.3984375" bestFit="1" customWidth="1"/>
    <col min="3" max="4" width="18.265625" bestFit="1" customWidth="1"/>
    <col min="5" max="6" width="16.1328125" bestFit="1" customWidth="1"/>
  </cols>
  <sheetData>
    <row r="1" spans="1:5" x14ac:dyDescent="0.45">
      <c r="A1" t="s">
        <v>0</v>
      </c>
      <c r="C1" t="s">
        <v>1</v>
      </c>
    </row>
    <row r="2" spans="1:5" x14ac:dyDescent="0.45">
      <c r="A2" t="s">
        <v>2</v>
      </c>
      <c r="B2" t="s">
        <v>3</v>
      </c>
      <c r="C2" t="s">
        <v>4</v>
      </c>
      <c r="D2" t="s">
        <v>5</v>
      </c>
      <c r="E2" t="s">
        <v>6</v>
      </c>
    </row>
    <row r="3" spans="1:5" x14ac:dyDescent="0.45">
      <c r="A3" t="str" cm="1">
        <f t="array" ref="A3">_xlfn._xlws.FILTER('Index 2021'!F2:F160,'Index 2021'!F2:F160=C1,"netherlands")</f>
        <v>netherlands</v>
      </c>
      <c r="B3" t="str" cm="1">
        <f t="array" ref="B3">_xlfn._xlws.FILTER('Index 2021'!G2:G160,'Index 2021'!F2:F160=C1,"bleh")</f>
        <v>bleh</v>
      </c>
      <c r="C3" t="str" cm="1">
        <f t="array" ref="C3">_xlfn._xlws.FILTER('Index 2021'!R2:R160,'Index 2021'!F2:F160=C1,"bleh")</f>
        <v>bleh</v>
      </c>
      <c r="D3" t="str" cm="1">
        <f t="array" ref="D3">_xlfn._xlws.FILTER('Index 2021'!AC2:AC160,'Index 2021'!F2:F160=C1,"bleh")</f>
        <v>bleh</v>
      </c>
      <c r="E3" t="str" cm="1">
        <f t="array" ref="E3">_xlfn._xlws.FILTER('Index 2021'!AL2:AL160,'Index 2021'!F2:F160=C1,"bleh")</f>
        <v>bleh</v>
      </c>
    </row>
    <row r="8" spans="1:5" x14ac:dyDescent="0.45">
      <c r="A8" t="s">
        <v>7</v>
      </c>
    </row>
    <row r="9" spans="1:5" x14ac:dyDescent="0.45">
      <c r="A9" t="s">
        <v>2</v>
      </c>
      <c r="B9" t="s">
        <v>3</v>
      </c>
      <c r="C9" t="s">
        <v>4</v>
      </c>
      <c r="D9" t="s">
        <v>5</v>
      </c>
      <c r="E9" t="s">
        <v>6</v>
      </c>
    </row>
    <row r="10" spans="1:5" x14ac:dyDescent="0.45">
      <c r="A10" t="s">
        <v>8</v>
      </c>
      <c r="B10" t="str" cm="1">
        <f t="array" ref="B10">_xlfn._xlws.FILTER('Index 2021'!G2:G160,'Index 2021'!F2:F160=A10,"bleh")</f>
        <v>bleh</v>
      </c>
      <c r="C10" t="str" cm="1">
        <f t="array" ref="C10">_xlfn._xlws.FILTER('Index 2021'!R2:R160,'Index 2021'!F2:F160=A10,"bleh")</f>
        <v>bleh</v>
      </c>
      <c r="D10" t="str" cm="1">
        <f t="array" ref="D10">_xlfn._xlws.FILTER('Index 2021'!AC2:AC160,'Index 2021'!F2:F160=A10,"bleh")</f>
        <v>bleh</v>
      </c>
      <c r="E10" t="str" cm="1">
        <f t="array" ref="E10">_xlfn._xlws.FILTER('Index 2021'!AL2:AL160,'Index 2021'!F2:F160=A10,"bleh")</f>
        <v>bleh</v>
      </c>
    </row>
    <row r="11" spans="1:5" x14ac:dyDescent="0.45">
      <c r="A11" t="s">
        <v>9</v>
      </c>
      <c r="B11" t="str" cm="1">
        <f t="array" ref="B11">_xlfn._xlws.FILTER('Index 2021'!G3:G161,'Index 2021'!F3:F161=A11,"bleh")</f>
        <v>bleh</v>
      </c>
      <c r="C11" t="str" cm="1">
        <f t="array" ref="C11">_xlfn._xlws.FILTER('Index 2021'!R3:R161,'Index 2021'!F3:F161=A11,"bleh")</f>
        <v>bleh</v>
      </c>
      <c r="D11" t="str" cm="1">
        <f t="array" ref="D11">_xlfn._xlws.FILTER('Index 2021'!AC3:AC161,'Index 2021'!F3:F161=A11,"bleh")</f>
        <v>bleh</v>
      </c>
      <c r="E11" t="str" cm="1">
        <f t="array" ref="E11">_xlfn._xlws.FILTER('Index 2021'!AL3:AL161,'Index 2021'!F3:F161=A11,"bleh")</f>
        <v>bleh</v>
      </c>
    </row>
    <row r="12" spans="1:5" x14ac:dyDescent="0.45">
      <c r="A12" t="s">
        <v>10</v>
      </c>
      <c r="B12" t="str" cm="1">
        <f t="array" ref="B12">_xlfn._xlws.FILTER('Index 2021'!G4:G162,'Index 2021'!F4:F162=A12,"bleh")</f>
        <v>bleh</v>
      </c>
      <c r="C12" t="str" cm="1">
        <f t="array" ref="C12">_xlfn._xlws.FILTER('Index 2021'!R4:R162,'Index 2021'!F4:F162=A12,"bleh")</f>
        <v>bleh</v>
      </c>
      <c r="D12" t="str" cm="1">
        <f t="array" ref="D12">_xlfn._xlws.FILTER('Index 2021'!AC4:AC162,'Index 2021'!F4:F162=A12,"bleh")</f>
        <v>bleh</v>
      </c>
      <c r="E12" t="str" cm="1">
        <f t="array" ref="E12">_xlfn._xlws.FILTER('Index 2021'!AL4:AL162,'Index 2021'!F4:F162=A12,"bleh")</f>
        <v>bleh</v>
      </c>
    </row>
    <row r="13" spans="1:5" x14ac:dyDescent="0.45">
      <c r="A13" t="s">
        <v>11</v>
      </c>
      <c r="B13" t="str" cm="1">
        <f t="array" ref="B13">_xlfn._xlws.FILTER('Index 2021'!G5:G163,'Index 2021'!F5:F163=A13,"bleh")</f>
        <v>bleh</v>
      </c>
      <c r="C13" t="str" cm="1">
        <f t="array" ref="C13">_xlfn._xlws.FILTER('Index 2021'!R5:R163,'Index 2021'!F5:F163=A13,"bleh")</f>
        <v>bleh</v>
      </c>
      <c r="D13" t="str" cm="1">
        <f t="array" ref="D13">_xlfn._xlws.FILTER('Index 2021'!AC5:AC163,'Index 2021'!F5:F163=A13,"bleh")</f>
        <v>bleh</v>
      </c>
      <c r="E13" t="str" cm="1">
        <f t="array" ref="E13">_xlfn._xlws.FILTER('Index 2021'!AL5:AL163,'Index 2021'!F5:F163=A13,"bleh")</f>
        <v>bleh</v>
      </c>
    </row>
    <row r="14" spans="1:5" x14ac:dyDescent="0.45">
      <c r="A14" t="s">
        <v>12</v>
      </c>
      <c r="B14" t="str" cm="1">
        <f t="array" ref="B14">_xlfn._xlws.FILTER('Index 2021'!G6:G164,'Index 2021'!F6:F164=A14,"bleh")</f>
        <v>bleh</v>
      </c>
      <c r="C14" t="str" cm="1">
        <f t="array" ref="C14">_xlfn._xlws.FILTER('Index 2021'!R6:R164,'Index 2021'!F6:F164=A14,"bleh")</f>
        <v>bleh</v>
      </c>
      <c r="D14" t="str" cm="1">
        <f t="array" ref="D14">_xlfn._xlws.FILTER('Index 2021'!AC6:AC164,'Index 2021'!F6:F164=A14,"bleh")</f>
        <v>bleh</v>
      </c>
      <c r="E14" t="str" cm="1">
        <f t="array" ref="E14">_xlfn._xlws.FILTER('Index 2021'!AL6:AL164,'Index 2021'!F6:F164=A14,"bleh")</f>
        <v>bleh</v>
      </c>
    </row>
    <row r="15" spans="1:5" x14ac:dyDescent="0.45">
      <c r="A15" t="s">
        <v>13</v>
      </c>
    </row>
    <row r="16" spans="1:5" x14ac:dyDescent="0.45">
      <c r="A16" t="s">
        <v>2</v>
      </c>
      <c r="B16" t="s">
        <v>3</v>
      </c>
      <c r="C16" t="s">
        <v>4</v>
      </c>
      <c r="D16" t="s">
        <v>5</v>
      </c>
      <c r="E16" t="s">
        <v>6</v>
      </c>
    </row>
    <row r="17" spans="1:5" x14ac:dyDescent="0.45">
      <c r="A17" t="s">
        <v>14</v>
      </c>
      <c r="B17" cm="1">
        <f t="array" ref="B17">_xlfn._xlws.FILTER('Index 2021'!G2:G160,'Index 2021'!F2:F160=A17,"bleh")</f>
        <v>13.8</v>
      </c>
      <c r="C17" cm="1">
        <f t="array" ref="C17">_xlfn._xlws.FILTER('Index 2021'!R2:R160,'Index 2021'!F2:F160=A17,"bleh")</f>
        <v>7.4</v>
      </c>
      <c r="D17" cm="1">
        <f t="array" ref="D17">_xlfn._xlws.FILTER('Index 2021'!AC2:AC160,'Index 2021'!F2:F160=A17,"bleh")</f>
        <v>3.4999999999999996</v>
      </c>
      <c r="E17" cm="1">
        <f t="array" ref="E17">_xlfn._xlws.FILTER('Index 2021'!AL2:AL160,'Index 2021'!F2:F160=A17,"bleh")</f>
        <v>2.9</v>
      </c>
    </row>
    <row r="18" spans="1:5" x14ac:dyDescent="0.45">
      <c r="A18" t="s">
        <v>15</v>
      </c>
      <c r="B18" t="str" cm="1">
        <f t="array" ref="B18">_xlfn._xlws.FILTER('Index 2021'!G3:G161,'Index 2021'!F3:F161=A18,"bleh")</f>
        <v>bleh</v>
      </c>
      <c r="C18" t="str" cm="1">
        <f t="array" ref="C18">_xlfn._xlws.FILTER('Index 2021'!R3:R161,'Index 2021'!F3:F161=A18,"bleh")</f>
        <v>bleh</v>
      </c>
      <c r="D18" t="str" cm="1">
        <f t="array" ref="D18">_xlfn._xlws.FILTER('Index 2021'!AC3:AC161,'Index 2021'!F3:F161=A18,"bleh")</f>
        <v>bleh</v>
      </c>
      <c r="E18" t="str" cm="1">
        <f t="array" ref="E18">_xlfn._xlws.FILTER('Index 2021'!AL3:AL161,'Index 2021'!F3:F161=A18,"bleh")</f>
        <v>bleh</v>
      </c>
    </row>
    <row r="19" spans="1:5" x14ac:dyDescent="0.45">
      <c r="A19" t="s">
        <v>16</v>
      </c>
      <c r="B19" t="str" cm="1">
        <f t="array" ref="B19">_xlfn._xlws.FILTER('Index 2021'!G4:G162,'Index 2021'!F4:F162=A19,"bleh")</f>
        <v>bleh</v>
      </c>
      <c r="C19" t="str" cm="1">
        <f t="array" ref="C19">_xlfn._xlws.FILTER('Index 2021'!R4:R162,'Index 2021'!F4:F162=A19,"bleh")</f>
        <v>bleh</v>
      </c>
      <c r="D19" t="str" cm="1">
        <f t="array" ref="D19">_xlfn._xlws.FILTER('Index 2021'!AC4:AC162,'Index 2021'!F4:F162=A19,"bleh")</f>
        <v>bleh</v>
      </c>
      <c r="E19" t="str" cm="1">
        <f t="array" ref="E19">_xlfn._xlws.FILTER('Index 2021'!AL4:AL162,'Index 2021'!F4:F162=A19,"bleh")</f>
        <v>bleh</v>
      </c>
    </row>
    <row r="20" spans="1:5" x14ac:dyDescent="0.45">
      <c r="A20" t="s">
        <v>17</v>
      </c>
      <c r="B20" cm="1">
        <f t="array" ref="B20">_xlfn._xlws.FILTER('Index 2021'!G5:G163,'Index 2021'!F5:F163=A20,"bleh")</f>
        <v>10.100000000000001</v>
      </c>
      <c r="C20" cm="1">
        <f t="array" ref="C20">_xlfn._xlws.FILTER('Index 2021'!R5:R163,'Index 2021'!F5:F163=A20,"bleh")</f>
        <v>4.4000000000000004</v>
      </c>
      <c r="D20" cm="1">
        <f t="array" ref="D20">_xlfn._xlws.FILTER('Index 2021'!AC5:AC163,'Index 2021'!F5:F163=A20,"bleh")</f>
        <v>5.3999999999999995</v>
      </c>
      <c r="E20" cm="1">
        <f t="array" ref="E20">_xlfn._xlws.FILTER('Index 2021'!AL5:AL163,'Index 2021'!F5:F163=A20,"bleh")</f>
        <v>0.30000000000000004</v>
      </c>
    </row>
    <row r="21" spans="1:5" x14ac:dyDescent="0.45">
      <c r="A21" t="s">
        <v>18</v>
      </c>
      <c r="B21" t="str" cm="1">
        <f t="array" ref="B21">_xlfn._xlws.FILTER('Index 2021'!G6:G164,'Index 2021'!F6:F164=A21,"bleh")</f>
        <v>bleh</v>
      </c>
      <c r="C21" t="str" cm="1">
        <f t="array" ref="C21">_xlfn._xlws.FILTER('Index 2021'!R6:R164,'Index 2021'!F6:F164=A21,"bleh")</f>
        <v>bleh</v>
      </c>
      <c r="D21" t="str" cm="1">
        <f t="array" ref="D21">_xlfn._xlws.FILTER('Index 2021'!AC6:AC164,'Index 2021'!F6:F164=A21,"bleh")</f>
        <v>bleh</v>
      </c>
      <c r="E21" t="str" cm="1">
        <f t="array" ref="E21">_xlfn._xlws.FILTER('Index 2021'!AL6:AL164,'Index 2021'!F6:F164=A21,"bleh")</f>
        <v>bleh</v>
      </c>
    </row>
  </sheetData>
  <pageMargins left="0.7" right="0.7" top="0.75" bottom="0.75" header="0.3" footer="0.3"/>
  <drawing r:id="rId1"/>
  <tableParts count="3">
    <tablePart r:id="rId2"/>
    <tablePart r:id="rId3"/>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268C6D07-677F-4425-B229-BB83DF647E06}">
          <x14:formula1>
            <xm:f>'Index 2021'!$F$2:$F$160</xm:f>
          </x14:formula1>
          <xm:sqref>C1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E566D-DF92-48FB-A7BA-1CB1E13E0C76}">
  <dimension ref="A1:AL296"/>
  <sheetViews>
    <sheetView tabSelected="1" zoomScale="86" zoomScaleNormal="130" workbookViewId="0">
      <selection activeCell="F2" sqref="F2:AL2"/>
    </sheetView>
  </sheetViews>
  <sheetFormatPr defaultRowHeight="14.25" x14ac:dyDescent="0.45"/>
  <cols>
    <col min="1" max="1" width="15.33203125" bestFit="1" customWidth="1"/>
    <col min="2" max="2" width="15.33203125" customWidth="1"/>
    <col min="3" max="3" width="23.796875" bestFit="1" customWidth="1"/>
    <col min="4" max="4" width="16.9296875" bestFit="1" customWidth="1"/>
    <col min="5" max="5" width="22.59765625" bestFit="1" customWidth="1"/>
    <col min="6" max="6" width="29.86328125" bestFit="1" customWidth="1"/>
    <col min="7" max="7" width="14.265625" bestFit="1" customWidth="1"/>
    <col min="8" max="8" width="18" bestFit="1" customWidth="1"/>
    <col min="9" max="9" width="23.796875" bestFit="1" customWidth="1"/>
    <col min="10" max="10" width="16.9296875" bestFit="1" customWidth="1"/>
    <col min="11" max="11" width="22.59765625" bestFit="1" customWidth="1"/>
    <col min="12" max="12" width="40.06640625" bestFit="1" customWidth="1"/>
    <col min="13" max="13" width="46" bestFit="1" customWidth="1"/>
    <col min="14" max="14" width="9.6640625" bestFit="1" customWidth="1"/>
    <col min="15" max="15" width="15.33203125" bestFit="1" customWidth="1"/>
    <col min="16" max="16" width="17.46484375" bestFit="1" customWidth="1"/>
    <col min="17" max="17" width="23.1328125" bestFit="1" customWidth="1"/>
    <col min="18" max="18" width="18.265625" bestFit="1" customWidth="1"/>
    <col min="19" max="19" width="12.265625" bestFit="1" customWidth="1"/>
    <col min="20" max="20" width="17.86328125" bestFit="1" customWidth="1"/>
    <col min="21" max="21" width="10.19921875" bestFit="1" customWidth="1"/>
    <col min="22" max="22" width="16" bestFit="1" customWidth="1"/>
    <col min="23" max="23" width="9.9296875" bestFit="1" customWidth="1"/>
    <col min="24" max="24" width="15.73046875" bestFit="1" customWidth="1"/>
    <col min="25" max="25" width="10.59765625" bestFit="1" customWidth="1"/>
    <col min="26" max="26" width="16.265625" bestFit="1" customWidth="1"/>
    <col min="27" max="27" width="17.59765625" bestFit="1" customWidth="1"/>
    <col min="28" max="28" width="23.265625" bestFit="1" customWidth="1"/>
    <col min="29" max="29" width="16" bestFit="1" customWidth="1"/>
    <col min="30" max="30" width="17.46484375" bestFit="1" customWidth="1"/>
    <col min="31" max="31" width="23.1328125" bestFit="1" customWidth="1"/>
    <col min="32" max="32" width="14.796875" bestFit="1" customWidth="1"/>
    <col min="33" max="33" width="20.73046875" bestFit="1" customWidth="1"/>
    <col min="34" max="34" width="13.86328125" bestFit="1" customWidth="1"/>
    <col min="35" max="35" width="19.796875" bestFit="1" customWidth="1"/>
    <col min="36" max="36" width="11.86328125" bestFit="1" customWidth="1"/>
    <col min="37" max="37" width="17.59765625" bestFit="1" customWidth="1"/>
  </cols>
  <sheetData>
    <row r="1" spans="1:38" x14ac:dyDescent="0.45">
      <c r="A1" t="s">
        <v>19</v>
      </c>
      <c r="B1" t="s">
        <v>20</v>
      </c>
      <c r="F1" t="s">
        <v>339</v>
      </c>
      <c r="G1" t="s">
        <v>3</v>
      </c>
      <c r="H1" t="s">
        <v>326</v>
      </c>
      <c r="I1" t="s">
        <v>22</v>
      </c>
      <c r="J1" t="s">
        <v>327</v>
      </c>
      <c r="K1" t="s">
        <v>24</v>
      </c>
      <c r="L1" t="s">
        <v>328</v>
      </c>
      <c r="M1" t="s">
        <v>26</v>
      </c>
      <c r="N1" t="s">
        <v>329</v>
      </c>
      <c r="O1" t="s">
        <v>28</v>
      </c>
      <c r="P1" t="s">
        <v>330</v>
      </c>
      <c r="Q1" t="s">
        <v>30</v>
      </c>
      <c r="R1" t="s">
        <v>4</v>
      </c>
      <c r="S1" t="s">
        <v>331</v>
      </c>
      <c r="T1" t="s">
        <v>32</v>
      </c>
      <c r="U1" t="s">
        <v>332</v>
      </c>
      <c r="V1" t="s">
        <v>34</v>
      </c>
      <c r="W1" t="s">
        <v>333</v>
      </c>
      <c r="X1" t="s">
        <v>36</v>
      </c>
      <c r="Y1" t="s">
        <v>334</v>
      </c>
      <c r="Z1" t="s">
        <v>38</v>
      </c>
      <c r="AA1" t="s">
        <v>335</v>
      </c>
      <c r="AB1" t="s">
        <v>40</v>
      </c>
      <c r="AC1" t="s">
        <v>5</v>
      </c>
      <c r="AD1" t="s">
        <v>336</v>
      </c>
      <c r="AE1" t="s">
        <v>42</v>
      </c>
      <c r="AF1" t="s">
        <v>337</v>
      </c>
      <c r="AG1" t="s">
        <v>44</v>
      </c>
      <c r="AH1" t="s">
        <v>45</v>
      </c>
      <c r="AI1" t="s">
        <v>46</v>
      </c>
      <c r="AJ1" t="s">
        <v>338</v>
      </c>
      <c r="AK1" t="s">
        <v>48</v>
      </c>
      <c r="AL1" t="s">
        <v>6</v>
      </c>
    </row>
    <row r="2" spans="1:38" x14ac:dyDescent="0.45">
      <c r="A2" t="s">
        <v>49</v>
      </c>
      <c r="B2">
        <f>ROUND(('Uitslag Enquête'!N101/'Uitslag Enquête'!N105 *100),0)</f>
        <v>30</v>
      </c>
      <c r="F2" t="s">
        <v>244</v>
      </c>
      <c r="G2" s="19">
        <f t="shared" ref="G2:G33" si="0">R2+AC2+AL2</f>
        <v>87.4</v>
      </c>
      <c r="H2">
        <v>69268.7</v>
      </c>
      <c r="I2">
        <f t="shared" ref="I2:I33" si="1">IF(H2 &lt; 3000, 0, IF(H2 &gt;= 80000, 7, ROUND(MAX(0, 7 - TRUNC((80000 - H2) / 1100, 1) * 0.1), 1)))</f>
        <v>6</v>
      </c>
      <c r="J2" s="17">
        <v>2.1000000000000001E-2</v>
      </c>
      <c r="K2" s="16">
        <f t="shared" ref="K2:K33" si="2">IF(J2 &gt; 0.08, 0, ROUND(MAX(7 - (J2 - 0.01) * 100, 0), 1))</f>
        <v>5.9</v>
      </c>
      <c r="L2" s="17">
        <v>0.18</v>
      </c>
      <c r="M2">
        <f t="shared" ref="M2:M33" si="3">IF(L2 &gt; 0, IF(L2 &gt; 0.9, 0, ROUND(MAX(6 - (L2 - 0) / 0.15, 0), 1)), 6)</f>
        <v>4.8</v>
      </c>
      <c r="N2" s="17">
        <v>1.9E-2</v>
      </c>
      <c r="O2">
        <f t="shared" ref="O2:O33" si="4">IF(OR(N2 &lt; -1, N2 &gt; 5), 0, ROUND(MAX(6 - ROUND(ABS(N2 - 0.02) / 0.001, 0) * 0.2, 0), 1))</f>
        <v>5.8</v>
      </c>
      <c r="P2">
        <v>0.35089999999999999</v>
      </c>
      <c r="Q2">
        <f t="shared" ref="Q2:Q33" si="5">IF(OR(P2 &lt; 0.2, P2 &gt; 0.6), 4, ROUND(MAX(4 - ROUND(ABS(P2 - 0.2) / 0.01, 0) * 0.1, 0), 1))</f>
        <v>2.5</v>
      </c>
      <c r="R2">
        <f t="shared" ref="R2:R33" si="6">I2+K2+M2+O2+Q2</f>
        <v>25</v>
      </c>
      <c r="S2">
        <v>1.29</v>
      </c>
      <c r="T2">
        <f t="shared" ref="T2:T33" si="7">IF(S2 &lt;= 1, 8, MAX(0, 8 - ROUND((S2 - 1) / 0.1, 0) * 0.4))</f>
        <v>6.8</v>
      </c>
      <c r="U2">
        <v>91.43</v>
      </c>
      <c r="V2">
        <f t="shared" ref="V2:V18" si="8">IF(U2 &gt;= 90, 8, MAX(0, 8 - ROUNDDOWN((90-U2)/0.985, 0)*0.1))</f>
        <v>8</v>
      </c>
      <c r="W2">
        <v>0.94799999999999995</v>
      </c>
      <c r="X2">
        <f t="shared" ref="X2:X33" si="9">IF(W2&gt;=0.95, 7, IF(W2 = 0.45, 0.1, IF(W2&gt;=0.45, ROUND(((W2-0.45)/(0.5/70)*0.1), 1), 0)))</f>
        <v>7</v>
      </c>
      <c r="Y2">
        <v>2.74</v>
      </c>
      <c r="Z2">
        <f t="shared" ref="Z2:Z33" si="10">IF(AND(Y2&gt;=0.1, Y2&lt;=10), ROUND(MAX(0, 5 - ABS(5 - Y2)), 1), 0)</f>
        <v>2.7</v>
      </c>
      <c r="AA2" s="18">
        <v>4.0000000000000001E-3</v>
      </c>
      <c r="AB2">
        <f t="shared" ref="AB2:AB33" si="11">ROUND(MAX(0, MIN(4, 4 - (ABS(AA2 - 0.01) / 0.001) * 0.2)), 1)</f>
        <v>2.8</v>
      </c>
      <c r="AC2">
        <f t="shared" ref="AC2:AC33" si="12">T2+V2+Z2+X2+AB2</f>
        <v>27.3</v>
      </c>
      <c r="AD2">
        <v>0.95</v>
      </c>
      <c r="AE2">
        <f t="shared" ref="AE2:AE33" si="13">IF(AD2 &gt; 1, 11, ROUND(MAX(0, MIN(11, 11 - ABS(AD2 - 1) / 0.007 * 0.1)), 1))</f>
        <v>10.3</v>
      </c>
      <c r="AF2">
        <v>10</v>
      </c>
      <c r="AG2">
        <f t="shared" ref="AG2:AG33" si="14">IF(AF2 &lt;= 2, 0, IF(AF2 &gt;= 10, 10, ROUND(10+((AF2-10)/0.008)*0.01, 1)))</f>
        <v>10</v>
      </c>
      <c r="AH2">
        <v>9.09</v>
      </c>
      <c r="AI2">
        <f t="shared" ref="AI2:AI22" si="15">IF(AH2 &lt;= 2, 0, IF(AH2 &gt;= 10, 9, ROUND(9+((AH2-10)/0.009)*0.01, 1)))</f>
        <v>8</v>
      </c>
      <c r="AJ2">
        <v>88</v>
      </c>
      <c r="AK2">
        <f t="shared" ref="AK2:AK33" si="16">IF(AJ2 &lt;= 20, 0, IF(AJ2 &gt;= 100, 8, ROUND(8+((AJ2-100)/0.1)*0.01, 1)))</f>
        <v>6.8</v>
      </c>
      <c r="AL2">
        <f t="shared" ref="AL2:AL33" si="17">AE2+AG2+AI2+AK2</f>
        <v>35.1</v>
      </c>
    </row>
    <row r="3" spans="1:38" x14ac:dyDescent="0.45">
      <c r="F3" t="s">
        <v>254</v>
      </c>
      <c r="G3" s="19">
        <f t="shared" si="0"/>
        <v>85.2</v>
      </c>
      <c r="H3">
        <v>90655.4</v>
      </c>
      <c r="I3">
        <f t="shared" si="1"/>
        <v>7</v>
      </c>
      <c r="J3" s="17">
        <v>3.2000000000000001E-2</v>
      </c>
      <c r="K3" s="16">
        <f t="shared" si="2"/>
        <v>4.8</v>
      </c>
      <c r="L3" s="17">
        <v>0.41399999999999998</v>
      </c>
      <c r="M3">
        <f t="shared" si="3"/>
        <v>3.2</v>
      </c>
      <c r="N3" s="17">
        <v>3.5000000000000003E-2</v>
      </c>
      <c r="O3">
        <f t="shared" si="4"/>
        <v>3</v>
      </c>
      <c r="P3">
        <v>0.27700000000000002</v>
      </c>
      <c r="Q3">
        <f t="shared" si="5"/>
        <v>3.2</v>
      </c>
      <c r="R3">
        <f t="shared" si="6"/>
        <v>21.2</v>
      </c>
      <c r="S3">
        <v>1.49</v>
      </c>
      <c r="T3">
        <f t="shared" si="7"/>
        <v>6</v>
      </c>
      <c r="U3">
        <v>93.28</v>
      </c>
      <c r="V3">
        <f t="shared" si="8"/>
        <v>8</v>
      </c>
      <c r="W3">
        <v>0.96099999999999997</v>
      </c>
      <c r="X3">
        <f t="shared" si="9"/>
        <v>7</v>
      </c>
      <c r="Y3">
        <v>3.95</v>
      </c>
      <c r="Z3">
        <f t="shared" si="10"/>
        <v>4</v>
      </c>
      <c r="AA3" s="18">
        <v>8.9999999999999993E-3</v>
      </c>
      <c r="AB3">
        <f t="shared" si="11"/>
        <v>3.8</v>
      </c>
      <c r="AC3">
        <f t="shared" si="12"/>
        <v>28.8</v>
      </c>
      <c r="AD3">
        <v>0.93</v>
      </c>
      <c r="AE3">
        <f t="shared" si="13"/>
        <v>10</v>
      </c>
      <c r="AF3">
        <v>10</v>
      </c>
      <c r="AG3">
        <f t="shared" si="14"/>
        <v>10</v>
      </c>
      <c r="AH3">
        <v>9.75</v>
      </c>
      <c r="AI3">
        <f t="shared" si="15"/>
        <v>8.6999999999999993</v>
      </c>
      <c r="AJ3">
        <v>85</v>
      </c>
      <c r="AK3">
        <f t="shared" si="16"/>
        <v>6.5</v>
      </c>
      <c r="AL3">
        <f t="shared" si="17"/>
        <v>35.200000000000003</v>
      </c>
    </row>
    <row r="4" spans="1:38" x14ac:dyDescent="0.45">
      <c r="A4" t="s">
        <v>21</v>
      </c>
      <c r="B4">
        <f>ROUND(B2 * ('Uitslag Enquête'!B101/'Uitslag Enquête'!B108),0)</f>
        <v>7</v>
      </c>
      <c r="F4" s="43" t="s">
        <v>245</v>
      </c>
      <c r="G4" s="19">
        <f t="shared" si="0"/>
        <v>84.9</v>
      </c>
      <c r="H4" s="21">
        <v>93446.399999999994</v>
      </c>
      <c r="I4">
        <f t="shared" si="1"/>
        <v>7</v>
      </c>
      <c r="J4" s="22">
        <v>5.0999999999999997E-2</v>
      </c>
      <c r="K4" s="16">
        <f t="shared" si="2"/>
        <v>2.9</v>
      </c>
      <c r="L4" s="22">
        <v>0.2</v>
      </c>
      <c r="M4">
        <f t="shared" si="3"/>
        <v>4.7</v>
      </c>
      <c r="N4" s="22">
        <v>6.0000000000000001E-3</v>
      </c>
      <c r="O4">
        <f t="shared" si="4"/>
        <v>3.2</v>
      </c>
      <c r="P4" s="21">
        <v>0.314</v>
      </c>
      <c r="Q4">
        <f t="shared" si="5"/>
        <v>2.9</v>
      </c>
      <c r="R4">
        <f t="shared" si="6"/>
        <v>20.7</v>
      </c>
      <c r="S4">
        <v>1.38</v>
      </c>
      <c r="T4">
        <f t="shared" si="7"/>
        <v>6.4</v>
      </c>
      <c r="U4">
        <v>89.45</v>
      </c>
      <c r="V4">
        <f t="shared" si="8"/>
        <v>8</v>
      </c>
      <c r="W4">
        <v>0.96199999999999997</v>
      </c>
      <c r="X4">
        <f t="shared" si="9"/>
        <v>7</v>
      </c>
      <c r="Y4">
        <v>4.55</v>
      </c>
      <c r="Z4">
        <f t="shared" si="10"/>
        <v>4.5999999999999996</v>
      </c>
      <c r="AA4" s="18">
        <v>8.0000000000000002E-3</v>
      </c>
      <c r="AB4">
        <f t="shared" si="11"/>
        <v>3.6</v>
      </c>
      <c r="AC4">
        <f t="shared" si="12"/>
        <v>29.6</v>
      </c>
      <c r="AD4">
        <v>0.96</v>
      </c>
      <c r="AE4">
        <f t="shared" si="13"/>
        <v>10.4</v>
      </c>
      <c r="AF4">
        <v>10</v>
      </c>
      <c r="AG4">
        <f t="shared" si="14"/>
        <v>10</v>
      </c>
      <c r="AH4">
        <v>8.9</v>
      </c>
      <c r="AI4">
        <f t="shared" si="15"/>
        <v>7.8</v>
      </c>
      <c r="AJ4">
        <v>84</v>
      </c>
      <c r="AK4">
        <f t="shared" si="16"/>
        <v>6.4</v>
      </c>
      <c r="AL4">
        <f t="shared" si="17"/>
        <v>34.6</v>
      </c>
    </row>
    <row r="5" spans="1:38" x14ac:dyDescent="0.45">
      <c r="A5" t="s">
        <v>50</v>
      </c>
      <c r="B5">
        <f>ROUND(B2 * ('Uitslag Enquête'!B102/'Uitslag Enquête'!B108),0)</f>
        <v>7</v>
      </c>
      <c r="F5" s="43" t="s">
        <v>246</v>
      </c>
      <c r="G5" s="19">
        <f t="shared" si="0"/>
        <v>82.1</v>
      </c>
      <c r="H5" s="21">
        <v>102001.8</v>
      </c>
      <c r="I5">
        <f t="shared" si="1"/>
        <v>7</v>
      </c>
      <c r="J5" s="22">
        <v>6.2E-2</v>
      </c>
      <c r="K5" s="16">
        <f t="shared" si="2"/>
        <v>1.8</v>
      </c>
      <c r="L5" s="22">
        <v>0.64200000000000002</v>
      </c>
      <c r="M5">
        <f t="shared" si="3"/>
        <v>1.7</v>
      </c>
      <c r="N5" s="22">
        <v>2.4E-2</v>
      </c>
      <c r="O5">
        <f t="shared" si="4"/>
        <v>5.2</v>
      </c>
      <c r="P5" s="21">
        <v>0.27</v>
      </c>
      <c r="Q5">
        <f t="shared" si="5"/>
        <v>3.3</v>
      </c>
      <c r="R5">
        <f t="shared" si="6"/>
        <v>19</v>
      </c>
      <c r="S5">
        <v>1.29</v>
      </c>
      <c r="T5">
        <f t="shared" si="7"/>
        <v>6.8</v>
      </c>
      <c r="U5">
        <v>88.09</v>
      </c>
      <c r="V5">
        <f t="shared" si="8"/>
        <v>7.9</v>
      </c>
      <c r="W5">
        <v>0.94499999999999995</v>
      </c>
      <c r="X5">
        <f t="shared" si="9"/>
        <v>6.9</v>
      </c>
      <c r="Y5">
        <v>3.83</v>
      </c>
      <c r="Z5">
        <f t="shared" si="10"/>
        <v>3.8</v>
      </c>
      <c r="AA5" s="18">
        <v>0.01</v>
      </c>
      <c r="AB5">
        <f t="shared" si="11"/>
        <v>4</v>
      </c>
      <c r="AC5">
        <f t="shared" si="12"/>
        <v>29.4</v>
      </c>
      <c r="AD5">
        <v>0.96</v>
      </c>
      <c r="AE5">
        <f t="shared" si="13"/>
        <v>10.4</v>
      </c>
      <c r="AF5">
        <v>10</v>
      </c>
      <c r="AG5">
        <f t="shared" si="14"/>
        <v>10</v>
      </c>
      <c r="AH5">
        <v>9</v>
      </c>
      <c r="AI5">
        <f t="shared" si="15"/>
        <v>7.9</v>
      </c>
      <c r="AJ5">
        <v>74</v>
      </c>
      <c r="AK5">
        <f t="shared" si="16"/>
        <v>5.4</v>
      </c>
      <c r="AL5">
        <f t="shared" si="17"/>
        <v>33.699999999999996</v>
      </c>
    </row>
    <row r="6" spans="1:38" x14ac:dyDescent="0.45">
      <c r="A6" t="s">
        <v>51</v>
      </c>
      <c r="B6">
        <f>ROUND(B2 * ('Uitslag Enquête'!B103/'Uitslag Enquête'!B108),0)</f>
        <v>6</v>
      </c>
      <c r="F6" t="s">
        <v>255</v>
      </c>
      <c r="G6" s="19">
        <f t="shared" si="0"/>
        <v>81.5</v>
      </c>
      <c r="H6">
        <v>58727.9</v>
      </c>
      <c r="I6">
        <f t="shared" si="1"/>
        <v>5.0999999999999996</v>
      </c>
      <c r="J6" s="17">
        <v>4.2000000000000003E-2</v>
      </c>
      <c r="K6" s="16">
        <f t="shared" si="2"/>
        <v>3.8</v>
      </c>
      <c r="L6" s="17">
        <v>0.51</v>
      </c>
      <c r="M6">
        <f t="shared" si="3"/>
        <v>2.6</v>
      </c>
      <c r="N6" s="17">
        <v>2.7E-2</v>
      </c>
      <c r="O6">
        <f t="shared" si="4"/>
        <v>4.5999999999999996</v>
      </c>
      <c r="P6">
        <v>0.26</v>
      </c>
      <c r="Q6">
        <f t="shared" si="5"/>
        <v>3.4</v>
      </c>
      <c r="R6">
        <f t="shared" si="6"/>
        <v>19.499999999999996</v>
      </c>
      <c r="S6">
        <v>1.53</v>
      </c>
      <c r="T6">
        <f t="shared" si="7"/>
        <v>6</v>
      </c>
      <c r="U6">
        <v>90.33</v>
      </c>
      <c r="V6">
        <f t="shared" si="8"/>
        <v>8</v>
      </c>
      <c r="W6">
        <v>0.94099999999999995</v>
      </c>
      <c r="X6">
        <f t="shared" si="9"/>
        <v>6.9</v>
      </c>
      <c r="Y6">
        <v>4.0999999999999996</v>
      </c>
      <c r="Z6">
        <f t="shared" si="10"/>
        <v>4.0999999999999996</v>
      </c>
      <c r="AA6" s="18">
        <v>5.0000000000000001E-3</v>
      </c>
      <c r="AB6">
        <f t="shared" si="11"/>
        <v>3</v>
      </c>
      <c r="AC6">
        <f t="shared" si="12"/>
        <v>28</v>
      </c>
      <c r="AD6">
        <v>0.93</v>
      </c>
      <c r="AE6">
        <f t="shared" si="13"/>
        <v>10</v>
      </c>
      <c r="AF6">
        <v>10</v>
      </c>
      <c r="AG6">
        <f t="shared" si="14"/>
        <v>10</v>
      </c>
      <c r="AH6">
        <v>8.8800000000000008</v>
      </c>
      <c r="AI6">
        <f t="shared" si="15"/>
        <v>7.8</v>
      </c>
      <c r="AJ6">
        <v>82</v>
      </c>
      <c r="AK6">
        <f t="shared" si="16"/>
        <v>6.2</v>
      </c>
      <c r="AL6">
        <f t="shared" si="17"/>
        <v>34</v>
      </c>
    </row>
    <row r="7" spans="1:38" x14ac:dyDescent="0.45">
      <c r="A7" t="s">
        <v>27</v>
      </c>
      <c r="B7">
        <f>ROUND(B2 * ('Uitslag Enquête'!B104/'Uitslag Enquête'!B108),0)</f>
        <v>6</v>
      </c>
      <c r="F7" s="43" t="s">
        <v>247</v>
      </c>
      <c r="G7" s="20">
        <f t="shared" si="0"/>
        <v>81.3</v>
      </c>
      <c r="H7" s="21">
        <v>61417.7</v>
      </c>
      <c r="I7">
        <f t="shared" si="1"/>
        <v>5.3</v>
      </c>
      <c r="J7" s="22">
        <v>8.6999999999999994E-2</v>
      </c>
      <c r="K7" s="16">
        <f t="shared" si="2"/>
        <v>0</v>
      </c>
      <c r="L7" s="22">
        <v>0.40500000000000003</v>
      </c>
      <c r="M7">
        <f t="shared" si="3"/>
        <v>3.3</v>
      </c>
      <c r="N7" s="22">
        <v>2.1999999999999999E-2</v>
      </c>
      <c r="O7">
        <f t="shared" si="4"/>
        <v>5.6</v>
      </c>
      <c r="P7" s="21">
        <v>0.33300000000000002</v>
      </c>
      <c r="Q7">
        <f t="shared" si="5"/>
        <v>2.7</v>
      </c>
      <c r="R7">
        <f t="shared" si="6"/>
        <v>16.899999999999999</v>
      </c>
      <c r="S7">
        <v>1.52</v>
      </c>
      <c r="T7">
        <f t="shared" si="7"/>
        <v>6</v>
      </c>
      <c r="U7">
        <v>92.76</v>
      </c>
      <c r="V7">
        <f t="shared" si="8"/>
        <v>8</v>
      </c>
      <c r="W7">
        <v>0.94699999999999995</v>
      </c>
      <c r="X7">
        <f t="shared" si="9"/>
        <v>7</v>
      </c>
      <c r="Y7">
        <v>4.87</v>
      </c>
      <c r="Z7">
        <f t="shared" si="10"/>
        <v>4.9000000000000004</v>
      </c>
      <c r="AA7" s="18">
        <v>6.0000000000000001E-3</v>
      </c>
      <c r="AB7">
        <f t="shared" si="11"/>
        <v>3.2</v>
      </c>
      <c r="AC7">
        <f t="shared" si="12"/>
        <v>29.099999999999998</v>
      </c>
      <c r="AD7">
        <v>0.97</v>
      </c>
      <c r="AE7">
        <f t="shared" si="13"/>
        <v>10.6</v>
      </c>
      <c r="AF7">
        <v>10</v>
      </c>
      <c r="AG7">
        <f t="shared" si="14"/>
        <v>10</v>
      </c>
      <c r="AH7">
        <v>9.26</v>
      </c>
      <c r="AI7">
        <f t="shared" si="15"/>
        <v>8.1999999999999993</v>
      </c>
      <c r="AJ7">
        <v>85</v>
      </c>
      <c r="AK7">
        <f t="shared" si="16"/>
        <v>6.5</v>
      </c>
      <c r="AL7">
        <f t="shared" si="17"/>
        <v>35.299999999999997</v>
      </c>
    </row>
    <row r="8" spans="1:38" x14ac:dyDescent="0.45">
      <c r="A8" t="s">
        <v>29</v>
      </c>
      <c r="B8">
        <f>ROUND(B2 * ('Uitslag Enquête'!B105/'Uitslag Enquête'!B108),0)</f>
        <v>4</v>
      </c>
      <c r="F8" s="43" t="s">
        <v>256</v>
      </c>
      <c r="G8" s="20">
        <f t="shared" si="0"/>
        <v>78.900000000000006</v>
      </c>
      <c r="H8" s="21">
        <v>133711.79999999999</v>
      </c>
      <c r="I8">
        <f t="shared" si="1"/>
        <v>7</v>
      </c>
      <c r="J8" s="22">
        <v>5.2999999999999999E-2</v>
      </c>
      <c r="K8" s="16">
        <f t="shared" si="2"/>
        <v>2.7</v>
      </c>
      <c r="L8" s="22">
        <v>0.28999999999999998</v>
      </c>
      <c r="M8">
        <f t="shared" si="3"/>
        <v>4.0999999999999996</v>
      </c>
      <c r="N8" s="22">
        <v>2.5000000000000001E-2</v>
      </c>
      <c r="O8">
        <f t="shared" si="4"/>
        <v>5</v>
      </c>
      <c r="P8" s="21">
        <v>0.33400000000000002</v>
      </c>
      <c r="Q8">
        <f t="shared" si="5"/>
        <v>2.7</v>
      </c>
      <c r="R8">
        <f t="shared" si="6"/>
        <v>21.499999999999996</v>
      </c>
      <c r="S8">
        <v>1.34</v>
      </c>
      <c r="T8">
        <f t="shared" si="7"/>
        <v>6.8</v>
      </c>
      <c r="U8">
        <v>82.44</v>
      </c>
      <c r="V8">
        <f t="shared" si="8"/>
        <v>7.3</v>
      </c>
      <c r="W8">
        <v>0.93</v>
      </c>
      <c r="X8">
        <f t="shared" si="9"/>
        <v>6.7</v>
      </c>
      <c r="Y8">
        <v>12.65</v>
      </c>
      <c r="Z8">
        <f t="shared" si="10"/>
        <v>0</v>
      </c>
      <c r="AA8" s="18">
        <v>1.4999999999999999E-2</v>
      </c>
      <c r="AB8">
        <f t="shared" si="11"/>
        <v>3</v>
      </c>
      <c r="AC8">
        <f t="shared" si="12"/>
        <v>23.8</v>
      </c>
      <c r="AD8">
        <v>0.93</v>
      </c>
      <c r="AE8">
        <f t="shared" si="13"/>
        <v>10</v>
      </c>
      <c r="AF8">
        <v>10</v>
      </c>
      <c r="AG8">
        <f t="shared" si="14"/>
        <v>10</v>
      </c>
      <c r="AH8">
        <v>8.68</v>
      </c>
      <c r="AI8">
        <f t="shared" si="15"/>
        <v>7.5</v>
      </c>
      <c r="AJ8">
        <v>81</v>
      </c>
      <c r="AK8">
        <f t="shared" si="16"/>
        <v>6.1</v>
      </c>
      <c r="AL8">
        <f t="shared" si="17"/>
        <v>33.6</v>
      </c>
    </row>
    <row r="9" spans="1:38" x14ac:dyDescent="0.45">
      <c r="F9" t="s">
        <v>257</v>
      </c>
      <c r="G9" s="19">
        <f t="shared" si="0"/>
        <v>78.599999999999994</v>
      </c>
      <c r="H9">
        <v>49996.4</v>
      </c>
      <c r="I9">
        <f t="shared" si="1"/>
        <v>4.3</v>
      </c>
      <c r="J9" s="17">
        <v>3.7999999999999999E-2</v>
      </c>
      <c r="K9" s="16">
        <f t="shared" si="2"/>
        <v>4.2</v>
      </c>
      <c r="L9" s="17">
        <v>0.51</v>
      </c>
      <c r="M9">
        <f t="shared" si="3"/>
        <v>2.6</v>
      </c>
      <c r="N9" s="17">
        <v>3.9E-2</v>
      </c>
      <c r="O9">
        <f t="shared" si="4"/>
        <v>2.2000000000000002</v>
      </c>
      <c r="P9">
        <v>0.34599999999999997</v>
      </c>
      <c r="Q9">
        <f t="shared" si="5"/>
        <v>2.5</v>
      </c>
      <c r="R9">
        <f t="shared" si="6"/>
        <v>15.8</v>
      </c>
      <c r="S9">
        <v>1.28</v>
      </c>
      <c r="T9">
        <f t="shared" si="7"/>
        <v>6.8</v>
      </c>
      <c r="U9">
        <v>89.96</v>
      </c>
      <c r="V9">
        <f t="shared" si="8"/>
        <v>8</v>
      </c>
      <c r="W9">
        <v>0.93700000000000006</v>
      </c>
      <c r="X9">
        <f t="shared" si="9"/>
        <v>6.8</v>
      </c>
      <c r="Y9">
        <v>6.89</v>
      </c>
      <c r="Z9">
        <f t="shared" si="10"/>
        <v>3.1</v>
      </c>
      <c r="AA9" s="18">
        <v>4.0000000000000001E-3</v>
      </c>
      <c r="AB9">
        <f t="shared" si="11"/>
        <v>2.8</v>
      </c>
      <c r="AC9">
        <f t="shared" si="12"/>
        <v>27.500000000000004</v>
      </c>
      <c r="AD9">
        <v>0.95</v>
      </c>
      <c r="AE9">
        <f t="shared" si="13"/>
        <v>10.3</v>
      </c>
      <c r="AF9">
        <v>10</v>
      </c>
      <c r="AG9">
        <f t="shared" si="14"/>
        <v>10</v>
      </c>
      <c r="AH9">
        <v>9.25</v>
      </c>
      <c r="AI9">
        <f t="shared" si="15"/>
        <v>8.1999999999999993</v>
      </c>
      <c r="AJ9">
        <v>88</v>
      </c>
      <c r="AK9">
        <f t="shared" si="16"/>
        <v>6.8</v>
      </c>
      <c r="AL9">
        <f t="shared" si="17"/>
        <v>35.299999999999997</v>
      </c>
    </row>
    <row r="10" spans="1:38" x14ac:dyDescent="0.45">
      <c r="A10" t="s">
        <v>52</v>
      </c>
      <c r="B10" t="s">
        <v>20</v>
      </c>
      <c r="F10" t="s">
        <v>53</v>
      </c>
      <c r="G10" s="20">
        <f t="shared" si="0"/>
        <v>75</v>
      </c>
      <c r="H10">
        <v>53560</v>
      </c>
      <c r="I10">
        <f t="shared" si="1"/>
        <v>4.5999999999999996</v>
      </c>
      <c r="J10" s="17">
        <v>7.5999999999999998E-2</v>
      </c>
      <c r="K10" s="16">
        <f t="shared" si="2"/>
        <v>0.4</v>
      </c>
      <c r="L10" s="17">
        <v>0.75600000000000001</v>
      </c>
      <c r="M10">
        <f t="shared" si="3"/>
        <v>1</v>
      </c>
      <c r="N10" s="17">
        <v>2.1999999999999999E-2</v>
      </c>
      <c r="O10">
        <f t="shared" si="4"/>
        <v>5.6</v>
      </c>
      <c r="P10">
        <v>0.40799999999999997</v>
      </c>
      <c r="Q10">
        <f t="shared" si="5"/>
        <v>1.9</v>
      </c>
      <c r="R10">
        <f t="shared" si="6"/>
        <v>13.5</v>
      </c>
      <c r="S10">
        <v>1.41</v>
      </c>
      <c r="T10">
        <f t="shared" si="7"/>
        <v>6.4</v>
      </c>
      <c r="U10">
        <v>93.01</v>
      </c>
      <c r="V10">
        <f t="shared" si="8"/>
        <v>8</v>
      </c>
      <c r="W10">
        <v>0.94</v>
      </c>
      <c r="X10">
        <f t="shared" si="9"/>
        <v>6.9</v>
      </c>
      <c r="Y10">
        <v>2.46</v>
      </c>
      <c r="Z10">
        <f t="shared" si="10"/>
        <v>2.5</v>
      </c>
      <c r="AA10" s="18">
        <v>2E-3</v>
      </c>
      <c r="AB10">
        <f t="shared" si="11"/>
        <v>2.4</v>
      </c>
      <c r="AC10">
        <f t="shared" si="12"/>
        <v>26.199999999999996</v>
      </c>
      <c r="AD10">
        <v>0.95</v>
      </c>
      <c r="AE10">
        <f t="shared" si="13"/>
        <v>10.3</v>
      </c>
      <c r="AF10">
        <v>10</v>
      </c>
      <c r="AG10">
        <f t="shared" si="14"/>
        <v>10</v>
      </c>
      <c r="AH10">
        <v>9.27</v>
      </c>
      <c r="AI10">
        <f t="shared" si="15"/>
        <v>8.1999999999999993</v>
      </c>
      <c r="AJ10">
        <v>88</v>
      </c>
      <c r="AK10">
        <f t="shared" si="16"/>
        <v>6.8</v>
      </c>
      <c r="AL10">
        <f t="shared" si="17"/>
        <v>35.299999999999997</v>
      </c>
    </row>
    <row r="11" spans="1:38" x14ac:dyDescent="0.45">
      <c r="A11" t="s">
        <v>49</v>
      </c>
      <c r="B11">
        <f>ROUND(('Uitslag Enquête'!N102/'Uitslag Enquête'!N105 *100),0)</f>
        <v>32</v>
      </c>
      <c r="F11" t="s">
        <v>258</v>
      </c>
      <c r="G11" s="19">
        <f t="shared" si="0"/>
        <v>74.900000000000006</v>
      </c>
      <c r="H11">
        <v>51805.4</v>
      </c>
      <c r="I11">
        <f t="shared" si="1"/>
        <v>4.4000000000000004</v>
      </c>
      <c r="J11" s="17">
        <v>6.3E-2</v>
      </c>
      <c r="K11" s="16">
        <f t="shared" si="2"/>
        <v>1.7</v>
      </c>
      <c r="L11" s="17">
        <v>1.081</v>
      </c>
      <c r="M11">
        <f t="shared" si="3"/>
        <v>0</v>
      </c>
      <c r="N11" s="17">
        <v>2.4E-2</v>
      </c>
      <c r="O11">
        <f t="shared" si="4"/>
        <v>5.2</v>
      </c>
      <c r="P11">
        <v>0.26</v>
      </c>
      <c r="Q11">
        <f t="shared" si="5"/>
        <v>3.4</v>
      </c>
      <c r="R11">
        <f t="shared" si="6"/>
        <v>14.700000000000001</v>
      </c>
      <c r="S11">
        <v>1.52</v>
      </c>
      <c r="T11">
        <f t="shared" si="7"/>
        <v>6</v>
      </c>
      <c r="U11">
        <v>88.31</v>
      </c>
      <c r="V11">
        <f t="shared" si="8"/>
        <v>7.9</v>
      </c>
      <c r="W11">
        <v>0.93700000000000006</v>
      </c>
      <c r="X11">
        <f t="shared" si="9"/>
        <v>6.8</v>
      </c>
      <c r="Y11">
        <v>4.58</v>
      </c>
      <c r="Z11">
        <f t="shared" si="10"/>
        <v>4.5999999999999996</v>
      </c>
      <c r="AA11" s="18">
        <v>4.0000000000000001E-3</v>
      </c>
      <c r="AB11">
        <f t="shared" si="11"/>
        <v>2.8</v>
      </c>
      <c r="AC11">
        <f t="shared" si="12"/>
        <v>28.1</v>
      </c>
      <c r="AD11">
        <v>0.96</v>
      </c>
      <c r="AE11">
        <f t="shared" si="13"/>
        <v>10.4</v>
      </c>
      <c r="AF11">
        <v>10</v>
      </c>
      <c r="AG11">
        <f t="shared" si="14"/>
        <v>10</v>
      </c>
      <c r="AH11">
        <v>7.64</v>
      </c>
      <c r="AI11">
        <f t="shared" si="15"/>
        <v>6.4</v>
      </c>
      <c r="AJ11">
        <v>73</v>
      </c>
      <c r="AK11">
        <f t="shared" si="16"/>
        <v>5.3</v>
      </c>
      <c r="AL11">
        <f t="shared" si="17"/>
        <v>32.099999999999994</v>
      </c>
    </row>
    <row r="12" spans="1:38" x14ac:dyDescent="0.45">
      <c r="F12" s="43" t="s">
        <v>259</v>
      </c>
      <c r="G12" s="19">
        <f t="shared" si="0"/>
        <v>74.599999999999994</v>
      </c>
      <c r="H12" s="21">
        <v>51426.8</v>
      </c>
      <c r="I12">
        <f t="shared" si="1"/>
        <v>4.4000000000000004</v>
      </c>
      <c r="J12" s="22">
        <v>3.5999999999999997E-2</v>
      </c>
      <c r="K12" s="16">
        <f t="shared" si="2"/>
        <v>4.4000000000000004</v>
      </c>
      <c r="L12" s="22">
        <v>0.68700000000000006</v>
      </c>
      <c r="M12">
        <f t="shared" si="3"/>
        <v>1.4</v>
      </c>
      <c r="N12" s="22">
        <v>3.1E-2</v>
      </c>
      <c r="O12">
        <f t="shared" si="4"/>
        <v>3.8</v>
      </c>
      <c r="P12" s="21">
        <v>0.312</v>
      </c>
      <c r="Q12">
        <f t="shared" si="5"/>
        <v>2.9</v>
      </c>
      <c r="R12">
        <f t="shared" si="6"/>
        <v>16.899999999999999</v>
      </c>
      <c r="S12">
        <v>1.46</v>
      </c>
      <c r="T12">
        <f t="shared" si="7"/>
        <v>6</v>
      </c>
      <c r="U12">
        <v>84.76</v>
      </c>
      <c r="V12">
        <f t="shared" si="8"/>
        <v>7.5</v>
      </c>
      <c r="W12">
        <v>0.94199999999999995</v>
      </c>
      <c r="X12">
        <f t="shared" si="9"/>
        <v>6.9</v>
      </c>
      <c r="Y12">
        <v>1.5</v>
      </c>
      <c r="Z12">
        <f t="shared" si="10"/>
        <v>1.5</v>
      </c>
      <c r="AA12" s="18">
        <v>0</v>
      </c>
      <c r="AB12">
        <f t="shared" si="11"/>
        <v>2</v>
      </c>
      <c r="AC12">
        <f t="shared" si="12"/>
        <v>23.9</v>
      </c>
      <c r="AD12">
        <v>0.95</v>
      </c>
      <c r="AE12">
        <f t="shared" si="13"/>
        <v>10.3</v>
      </c>
      <c r="AF12">
        <v>10</v>
      </c>
      <c r="AG12">
        <f t="shared" si="14"/>
        <v>10</v>
      </c>
      <c r="AH12">
        <v>8.67</v>
      </c>
      <c r="AI12">
        <f t="shared" si="15"/>
        <v>7.5</v>
      </c>
      <c r="AJ12">
        <v>80</v>
      </c>
      <c r="AK12">
        <f t="shared" si="16"/>
        <v>6</v>
      </c>
      <c r="AL12">
        <f t="shared" si="17"/>
        <v>33.799999999999997</v>
      </c>
    </row>
    <row r="13" spans="1:38" x14ac:dyDescent="0.45">
      <c r="A13" t="s">
        <v>31</v>
      </c>
      <c r="B13">
        <f>ROUND(B11 * ('Uitslag Enquête'!F101/'Uitslag Enquête'!F108),0)</f>
        <v>8</v>
      </c>
      <c r="F13" t="s">
        <v>248</v>
      </c>
      <c r="G13" s="19">
        <f t="shared" si="0"/>
        <v>74</v>
      </c>
      <c r="H13">
        <v>65099.8</v>
      </c>
      <c r="I13">
        <f t="shared" si="1"/>
        <v>5.7</v>
      </c>
      <c r="J13" s="17">
        <v>3.6999999999999998E-2</v>
      </c>
      <c r="K13" s="16">
        <f t="shared" si="2"/>
        <v>4.3</v>
      </c>
      <c r="L13" s="17">
        <v>0.57999999999999996</v>
      </c>
      <c r="M13">
        <f t="shared" si="3"/>
        <v>2.1</v>
      </c>
      <c r="N13" s="17">
        <v>6.6000000000000003E-2</v>
      </c>
      <c r="O13">
        <f t="shared" si="4"/>
        <v>0</v>
      </c>
      <c r="P13">
        <v>0.34300000000000003</v>
      </c>
      <c r="Q13">
        <f t="shared" si="5"/>
        <v>2.6</v>
      </c>
      <c r="R13">
        <f t="shared" si="6"/>
        <v>14.7</v>
      </c>
      <c r="S13">
        <v>1.47</v>
      </c>
      <c r="T13">
        <f t="shared" si="7"/>
        <v>6</v>
      </c>
      <c r="U13">
        <v>80.209999999999994</v>
      </c>
      <c r="V13">
        <f t="shared" si="8"/>
        <v>7.1</v>
      </c>
      <c r="W13">
        <v>0.95099999999999996</v>
      </c>
      <c r="X13">
        <f t="shared" si="9"/>
        <v>7</v>
      </c>
      <c r="Y13">
        <v>7.49</v>
      </c>
      <c r="Z13">
        <f t="shared" si="10"/>
        <v>2.5</v>
      </c>
      <c r="AA13" s="18">
        <v>1.21E-2</v>
      </c>
      <c r="AB13">
        <f t="shared" si="11"/>
        <v>3.6</v>
      </c>
      <c r="AC13">
        <f t="shared" si="12"/>
        <v>26.200000000000003</v>
      </c>
      <c r="AD13">
        <v>0.93</v>
      </c>
      <c r="AE13">
        <f t="shared" si="13"/>
        <v>10</v>
      </c>
      <c r="AF13">
        <v>10</v>
      </c>
      <c r="AG13">
        <f t="shared" si="14"/>
        <v>10</v>
      </c>
      <c r="AH13">
        <v>8.7100000000000009</v>
      </c>
      <c r="AI13">
        <f t="shared" si="15"/>
        <v>7.6</v>
      </c>
      <c r="AJ13">
        <v>75</v>
      </c>
      <c r="AK13">
        <f t="shared" si="16"/>
        <v>5.5</v>
      </c>
      <c r="AL13">
        <f t="shared" si="17"/>
        <v>33.1</v>
      </c>
    </row>
    <row r="14" spans="1:38" x14ac:dyDescent="0.45">
      <c r="A14" t="s">
        <v>33</v>
      </c>
      <c r="B14">
        <f>ROUND(B11 * ('Uitslag Enquête'!F102/'Uitslag Enquête'!F108),0)</f>
        <v>8</v>
      </c>
      <c r="F14" t="s">
        <v>54</v>
      </c>
      <c r="G14" s="20">
        <f t="shared" si="0"/>
        <v>73.900000000000006</v>
      </c>
      <c r="H14">
        <v>52358.6</v>
      </c>
      <c r="I14">
        <f t="shared" si="1"/>
        <v>4.5</v>
      </c>
      <c r="J14" s="17">
        <v>7.4999999999999997E-2</v>
      </c>
      <c r="K14" s="16">
        <f t="shared" si="2"/>
        <v>0.5</v>
      </c>
      <c r="L14" s="17">
        <v>0.71299999999999997</v>
      </c>
      <c r="M14">
        <f t="shared" si="3"/>
        <v>1.2</v>
      </c>
      <c r="N14" s="17">
        <v>3.4000000000000002E-2</v>
      </c>
      <c r="O14">
        <f t="shared" si="4"/>
        <v>3.2</v>
      </c>
      <c r="P14">
        <v>0.35299999999999998</v>
      </c>
      <c r="Q14">
        <f t="shared" si="5"/>
        <v>2.5</v>
      </c>
      <c r="R14">
        <f t="shared" si="6"/>
        <v>11.9</v>
      </c>
      <c r="S14">
        <v>1.32</v>
      </c>
      <c r="T14">
        <f t="shared" si="7"/>
        <v>6.8</v>
      </c>
      <c r="U14">
        <v>84.75</v>
      </c>
      <c r="V14">
        <f t="shared" si="8"/>
        <v>7.5</v>
      </c>
      <c r="W14">
        <v>0.93600000000000005</v>
      </c>
      <c r="X14">
        <f t="shared" si="9"/>
        <v>6.8</v>
      </c>
      <c r="Y14">
        <v>5.55</v>
      </c>
      <c r="Z14">
        <f t="shared" si="10"/>
        <v>4.5</v>
      </c>
      <c r="AA14" s="18">
        <v>6.0000000000000001E-3</v>
      </c>
      <c r="AB14">
        <f t="shared" si="11"/>
        <v>3.2</v>
      </c>
      <c r="AC14">
        <f t="shared" si="12"/>
        <v>28.8</v>
      </c>
      <c r="AD14">
        <v>0.94</v>
      </c>
      <c r="AE14">
        <f t="shared" si="13"/>
        <v>10.1</v>
      </c>
      <c r="AF14">
        <v>10</v>
      </c>
      <c r="AG14">
        <f t="shared" si="14"/>
        <v>10</v>
      </c>
      <c r="AH14">
        <v>8.8699999999999992</v>
      </c>
      <c r="AI14">
        <f t="shared" si="15"/>
        <v>7.7</v>
      </c>
      <c r="AJ14">
        <v>74</v>
      </c>
      <c r="AK14">
        <f t="shared" si="16"/>
        <v>5.4</v>
      </c>
      <c r="AL14">
        <f t="shared" si="17"/>
        <v>33.200000000000003</v>
      </c>
    </row>
    <row r="15" spans="1:38" x14ac:dyDescent="0.45">
      <c r="A15" t="s">
        <v>35</v>
      </c>
      <c r="B15">
        <f>ROUND(B11 * ('Uitslag Enquête'!F103/'Uitslag Enquête'!F108),0)</f>
        <v>7</v>
      </c>
      <c r="F15" t="s">
        <v>260</v>
      </c>
      <c r="G15" s="20">
        <f t="shared" si="0"/>
        <v>73.8</v>
      </c>
      <c r="H15" s="21">
        <v>68710.2</v>
      </c>
      <c r="I15">
        <f t="shared" si="1"/>
        <v>6</v>
      </c>
      <c r="J15" s="22">
        <v>0.06</v>
      </c>
      <c r="K15" s="16">
        <f t="shared" si="2"/>
        <v>2</v>
      </c>
      <c r="L15" s="22">
        <v>0.96699999999999997</v>
      </c>
      <c r="M15">
        <f t="shared" si="3"/>
        <v>0</v>
      </c>
      <c r="N15" s="22">
        <v>4.3999999999999997E-2</v>
      </c>
      <c r="O15">
        <f t="shared" si="4"/>
        <v>1.2</v>
      </c>
      <c r="P15" s="21">
        <v>0.317</v>
      </c>
      <c r="Q15">
        <f t="shared" si="5"/>
        <v>2.8</v>
      </c>
      <c r="R15">
        <f t="shared" si="6"/>
        <v>12</v>
      </c>
      <c r="S15">
        <v>1.1399999999999999</v>
      </c>
      <c r="T15">
        <f t="shared" si="7"/>
        <v>7.6</v>
      </c>
      <c r="U15">
        <v>84.63</v>
      </c>
      <c r="V15">
        <f t="shared" si="8"/>
        <v>7.5</v>
      </c>
      <c r="W15">
        <v>0.95899999999999996</v>
      </c>
      <c r="X15">
        <f t="shared" si="9"/>
        <v>7</v>
      </c>
      <c r="Y15">
        <v>3.09</v>
      </c>
      <c r="Z15">
        <f t="shared" si="10"/>
        <v>3.1</v>
      </c>
      <c r="AA15" s="18">
        <v>1.6E-2</v>
      </c>
      <c r="AB15">
        <f t="shared" si="11"/>
        <v>2.8</v>
      </c>
      <c r="AC15">
        <f t="shared" si="12"/>
        <v>28</v>
      </c>
      <c r="AD15">
        <v>0.95</v>
      </c>
      <c r="AE15">
        <f t="shared" si="13"/>
        <v>10.3</v>
      </c>
      <c r="AF15">
        <v>10</v>
      </c>
      <c r="AG15">
        <f t="shared" si="14"/>
        <v>10</v>
      </c>
      <c r="AH15">
        <v>9.18</v>
      </c>
      <c r="AI15">
        <f t="shared" si="15"/>
        <v>8.1</v>
      </c>
      <c r="AJ15">
        <v>74</v>
      </c>
      <c r="AK15">
        <f t="shared" si="16"/>
        <v>5.4</v>
      </c>
      <c r="AL15">
        <f t="shared" si="17"/>
        <v>33.799999999999997</v>
      </c>
    </row>
    <row r="16" spans="1:38" x14ac:dyDescent="0.45">
      <c r="A16" t="s">
        <v>37</v>
      </c>
      <c r="B16">
        <f>ROUND(B11 * ('Uitslag Enquête'!F104/'Uitslag Enquête'!F108),0)</f>
        <v>5</v>
      </c>
      <c r="F16" s="21" t="s">
        <v>55</v>
      </c>
      <c r="G16" s="20">
        <f t="shared" si="0"/>
        <v>70.7</v>
      </c>
      <c r="H16" s="21">
        <v>34881.300000000003</v>
      </c>
      <c r="I16">
        <f t="shared" si="1"/>
        <v>2.9</v>
      </c>
      <c r="J16" s="22">
        <v>3.5000000000000003E-2</v>
      </c>
      <c r="K16" s="16">
        <f t="shared" si="2"/>
        <v>4.5</v>
      </c>
      <c r="L16" s="22">
        <v>0.504</v>
      </c>
      <c r="M16">
        <f t="shared" si="3"/>
        <v>2.6</v>
      </c>
      <c r="N16" s="22">
        <v>1.4999999999999999E-2</v>
      </c>
      <c r="O16">
        <f t="shared" si="4"/>
        <v>5</v>
      </c>
      <c r="P16" s="21">
        <v>0.34100000000000003</v>
      </c>
      <c r="Q16">
        <f t="shared" si="5"/>
        <v>2.6</v>
      </c>
      <c r="R16">
        <f t="shared" si="6"/>
        <v>17.600000000000001</v>
      </c>
      <c r="S16">
        <v>2</v>
      </c>
      <c r="T16">
        <f t="shared" si="7"/>
        <v>4</v>
      </c>
      <c r="U16">
        <v>69.540000000000006</v>
      </c>
      <c r="V16">
        <f t="shared" si="8"/>
        <v>6</v>
      </c>
      <c r="W16">
        <v>0.91800000000000004</v>
      </c>
      <c r="X16">
        <f t="shared" si="9"/>
        <v>6.6</v>
      </c>
      <c r="Y16">
        <v>6.04</v>
      </c>
      <c r="Z16">
        <f t="shared" si="10"/>
        <v>4</v>
      </c>
      <c r="AA16" s="18">
        <v>6.0000000000000001E-3</v>
      </c>
      <c r="AB16">
        <f t="shared" si="11"/>
        <v>3.2</v>
      </c>
      <c r="AC16">
        <f t="shared" si="12"/>
        <v>23.8</v>
      </c>
      <c r="AD16">
        <v>0.9</v>
      </c>
      <c r="AE16">
        <f t="shared" si="13"/>
        <v>9.6</v>
      </c>
      <c r="AF16">
        <v>10</v>
      </c>
      <c r="AG16">
        <f t="shared" si="14"/>
        <v>10</v>
      </c>
      <c r="AH16">
        <v>7.57</v>
      </c>
      <c r="AI16">
        <f t="shared" si="15"/>
        <v>6.3</v>
      </c>
      <c r="AJ16">
        <v>54</v>
      </c>
      <c r="AK16">
        <f t="shared" si="16"/>
        <v>3.4</v>
      </c>
      <c r="AL16">
        <f t="shared" si="17"/>
        <v>29.3</v>
      </c>
    </row>
    <row r="17" spans="1:38" x14ac:dyDescent="0.45">
      <c r="A17" t="s">
        <v>39</v>
      </c>
      <c r="B17">
        <f>ROUND(B11 * ('Uitslag Enquête'!F105/'Uitslag Enquête'!F108),0)</f>
        <v>4</v>
      </c>
      <c r="F17" s="21" t="s">
        <v>261</v>
      </c>
      <c r="G17" s="20">
        <f t="shared" si="0"/>
        <v>69.899999999999991</v>
      </c>
      <c r="H17" s="21">
        <v>46869.8</v>
      </c>
      <c r="I17">
        <f t="shared" si="1"/>
        <v>4</v>
      </c>
      <c r="J17" s="22">
        <v>4.8000000000000001E-2</v>
      </c>
      <c r="K17" s="16">
        <f t="shared" si="2"/>
        <v>3.2</v>
      </c>
      <c r="L17" s="22">
        <v>1.8540000000000001</v>
      </c>
      <c r="M17">
        <f t="shared" si="3"/>
        <v>0</v>
      </c>
      <c r="N17" s="22">
        <v>2.5000000000000001E-2</v>
      </c>
      <c r="O17">
        <f t="shared" si="4"/>
        <v>5</v>
      </c>
      <c r="P17" s="21">
        <v>0.34499999999999997</v>
      </c>
      <c r="Q17">
        <f t="shared" si="5"/>
        <v>2.5</v>
      </c>
      <c r="R17">
        <f t="shared" si="6"/>
        <v>14.7</v>
      </c>
      <c r="S17">
        <v>1.71</v>
      </c>
      <c r="T17">
        <f t="shared" si="7"/>
        <v>5.1999999999999993</v>
      </c>
      <c r="U17">
        <v>78.41</v>
      </c>
      <c r="V17">
        <f t="shared" si="8"/>
        <v>6.9</v>
      </c>
      <c r="W17">
        <v>0.92900000000000005</v>
      </c>
      <c r="X17">
        <f t="shared" si="9"/>
        <v>6.7</v>
      </c>
      <c r="Y17">
        <v>2.4700000000000002</v>
      </c>
      <c r="Z17">
        <f t="shared" si="10"/>
        <v>2.5</v>
      </c>
      <c r="AA17" s="18">
        <v>-1E-3</v>
      </c>
      <c r="AB17">
        <f t="shared" si="11"/>
        <v>1.8</v>
      </c>
      <c r="AC17">
        <f t="shared" si="12"/>
        <v>23.1</v>
      </c>
      <c r="AD17">
        <v>0.89</v>
      </c>
      <c r="AE17">
        <f t="shared" si="13"/>
        <v>9.4</v>
      </c>
      <c r="AF17">
        <v>10</v>
      </c>
      <c r="AG17">
        <f t="shared" si="14"/>
        <v>10</v>
      </c>
      <c r="AH17">
        <v>8.1</v>
      </c>
      <c r="AI17">
        <f t="shared" si="15"/>
        <v>6.9</v>
      </c>
      <c r="AJ17">
        <v>78</v>
      </c>
      <c r="AK17">
        <f t="shared" si="16"/>
        <v>5.8</v>
      </c>
      <c r="AL17">
        <f t="shared" si="17"/>
        <v>32.099999999999994</v>
      </c>
    </row>
    <row r="18" spans="1:38" x14ac:dyDescent="0.45">
      <c r="F18" s="21" t="s">
        <v>262</v>
      </c>
      <c r="G18" s="20">
        <f t="shared" si="0"/>
        <v>69.599999999999994</v>
      </c>
      <c r="H18" s="21">
        <v>35142.300000000003</v>
      </c>
      <c r="I18">
        <f t="shared" si="1"/>
        <v>2.9</v>
      </c>
      <c r="J18" s="22">
        <v>4.2999999999999997E-2</v>
      </c>
      <c r="K18" s="16">
        <f t="shared" si="2"/>
        <v>3.7</v>
      </c>
      <c r="L18" s="22">
        <v>0.49</v>
      </c>
      <c r="M18">
        <f t="shared" si="3"/>
        <v>2.7</v>
      </c>
      <c r="N18" s="22">
        <v>2.5000000000000001E-2</v>
      </c>
      <c r="O18">
        <f t="shared" si="4"/>
        <v>5</v>
      </c>
      <c r="P18" s="21">
        <v>0.33</v>
      </c>
      <c r="Q18">
        <f t="shared" si="5"/>
        <v>2.7</v>
      </c>
      <c r="R18">
        <f t="shared" si="6"/>
        <v>17</v>
      </c>
      <c r="S18">
        <v>1.81</v>
      </c>
      <c r="T18">
        <f t="shared" si="7"/>
        <v>4.8</v>
      </c>
      <c r="U18">
        <v>76.569999999999993</v>
      </c>
      <c r="V18">
        <f t="shared" si="8"/>
        <v>6.7</v>
      </c>
      <c r="W18">
        <v>0.92500000000000004</v>
      </c>
      <c r="X18">
        <f t="shared" si="9"/>
        <v>6.7</v>
      </c>
      <c r="Y18">
        <v>2.65</v>
      </c>
      <c r="Z18">
        <f t="shared" si="10"/>
        <v>2.7</v>
      </c>
      <c r="AA18" s="18">
        <v>-2E-3</v>
      </c>
      <c r="AB18">
        <f t="shared" si="11"/>
        <v>1.6</v>
      </c>
      <c r="AC18">
        <f t="shared" si="12"/>
        <v>22.5</v>
      </c>
      <c r="AD18">
        <v>0.94</v>
      </c>
      <c r="AE18">
        <f t="shared" si="13"/>
        <v>10.1</v>
      </c>
      <c r="AF18">
        <v>9</v>
      </c>
      <c r="AG18">
        <f t="shared" si="14"/>
        <v>8.8000000000000007</v>
      </c>
      <c r="AH18">
        <v>8.16</v>
      </c>
      <c r="AI18">
        <f t="shared" si="15"/>
        <v>7</v>
      </c>
      <c r="AJ18">
        <v>62</v>
      </c>
      <c r="AK18">
        <f t="shared" si="16"/>
        <v>4.2</v>
      </c>
      <c r="AL18">
        <f t="shared" si="17"/>
        <v>30.099999999999998</v>
      </c>
    </row>
    <row r="19" spans="1:38" x14ac:dyDescent="0.45">
      <c r="A19" t="s">
        <v>56</v>
      </c>
      <c r="B19" t="s">
        <v>20</v>
      </c>
      <c r="F19" t="s">
        <v>263</v>
      </c>
      <c r="G19" s="20">
        <f t="shared" si="0"/>
        <v>70.100000000000009</v>
      </c>
      <c r="H19">
        <v>52084.7</v>
      </c>
      <c r="I19">
        <f t="shared" si="1"/>
        <v>4.5</v>
      </c>
      <c r="J19" s="17">
        <v>4.7E-2</v>
      </c>
      <c r="K19" s="16">
        <f t="shared" si="2"/>
        <v>3.3</v>
      </c>
      <c r="L19" s="17">
        <v>0.94499999999999995</v>
      </c>
      <c r="M19">
        <f t="shared" si="3"/>
        <v>0</v>
      </c>
      <c r="N19" s="17">
        <v>8.5000000000000006E-2</v>
      </c>
      <c r="O19">
        <f t="shared" si="4"/>
        <v>0</v>
      </c>
      <c r="P19">
        <v>0.29799999999999999</v>
      </c>
      <c r="Q19">
        <f t="shared" si="5"/>
        <v>3</v>
      </c>
      <c r="R19">
        <f t="shared" si="6"/>
        <v>10.8</v>
      </c>
      <c r="S19">
        <v>1.32</v>
      </c>
      <c r="T19">
        <f t="shared" si="7"/>
        <v>6.8</v>
      </c>
      <c r="U19">
        <v>83.66</v>
      </c>
      <c r="V19">
        <f>IF(U20 &gt;= 90, 8, MAX(0, 8 - ROUNDDOWN((90-U20)/0.985, 0)*0.1))</f>
        <v>6.7</v>
      </c>
      <c r="W19">
        <v>0.91600000000000004</v>
      </c>
      <c r="X19">
        <f t="shared" si="9"/>
        <v>6.5</v>
      </c>
      <c r="Y19">
        <v>3.57</v>
      </c>
      <c r="Z19">
        <f t="shared" si="10"/>
        <v>3.6</v>
      </c>
      <c r="AA19" s="18">
        <v>0.01</v>
      </c>
      <c r="AB19">
        <f t="shared" si="11"/>
        <v>4</v>
      </c>
      <c r="AC19">
        <f t="shared" si="12"/>
        <v>27.6</v>
      </c>
      <c r="AD19">
        <v>0.9</v>
      </c>
      <c r="AE19">
        <f t="shared" si="13"/>
        <v>9.6</v>
      </c>
      <c r="AF19">
        <v>10</v>
      </c>
      <c r="AG19">
        <f t="shared" si="14"/>
        <v>10</v>
      </c>
      <c r="AH19">
        <v>8.1999999999999993</v>
      </c>
      <c r="AI19">
        <f t="shared" si="15"/>
        <v>7</v>
      </c>
      <c r="AJ19">
        <v>71</v>
      </c>
      <c r="AK19">
        <f t="shared" si="16"/>
        <v>5.0999999999999996</v>
      </c>
      <c r="AL19">
        <f t="shared" si="17"/>
        <v>31.700000000000003</v>
      </c>
    </row>
    <row r="20" spans="1:38" x14ac:dyDescent="0.45">
      <c r="A20" t="s">
        <v>49</v>
      </c>
      <c r="B20">
        <f>ROUND(('Uitslag Enquête'!N103/'Uitslag Enquête'!N105 *100),0)</f>
        <v>38</v>
      </c>
      <c r="F20" s="21" t="s">
        <v>249</v>
      </c>
      <c r="G20" s="20">
        <f t="shared" si="0"/>
        <v>68.599999999999994</v>
      </c>
      <c r="H20" s="21">
        <v>29331.1</v>
      </c>
      <c r="I20">
        <f t="shared" si="1"/>
        <v>2.4</v>
      </c>
      <c r="J20" s="22">
        <v>4.7E-2</v>
      </c>
      <c r="K20" s="16">
        <f t="shared" si="2"/>
        <v>3.3</v>
      </c>
      <c r="L20" s="22">
        <v>0.68720000000000003</v>
      </c>
      <c r="M20">
        <f t="shared" si="3"/>
        <v>1.4</v>
      </c>
      <c r="N20" s="22">
        <v>1.9E-2</v>
      </c>
      <c r="O20">
        <f t="shared" si="4"/>
        <v>5.8</v>
      </c>
      <c r="P20" s="21">
        <v>0.23</v>
      </c>
      <c r="Q20">
        <f t="shared" si="5"/>
        <v>3.7</v>
      </c>
      <c r="R20">
        <f t="shared" si="6"/>
        <v>16.599999999999998</v>
      </c>
      <c r="S20">
        <v>1.3</v>
      </c>
      <c r="T20">
        <f t="shared" si="7"/>
        <v>6.8</v>
      </c>
      <c r="U20">
        <v>76.900000000000006</v>
      </c>
      <c r="V20">
        <f t="shared" ref="V20:V51" si="18">IF(U20 &gt;= 90, 8, MAX(0, 8 - ROUNDDOWN((90-U20)/0.985, 0)*0.1))</f>
        <v>6.7</v>
      </c>
      <c r="W20">
        <v>0.91800000000000004</v>
      </c>
      <c r="X20">
        <f t="shared" si="9"/>
        <v>6.6</v>
      </c>
      <c r="Y20">
        <v>1.54</v>
      </c>
      <c r="Z20">
        <f t="shared" si="10"/>
        <v>1.5</v>
      </c>
      <c r="AA20" s="18">
        <v>3.0000000000000001E-3</v>
      </c>
      <c r="AB20">
        <f t="shared" si="11"/>
        <v>2.6</v>
      </c>
      <c r="AC20">
        <f t="shared" si="12"/>
        <v>24.200000000000003</v>
      </c>
      <c r="AD20">
        <v>0.86</v>
      </c>
      <c r="AE20">
        <f t="shared" si="13"/>
        <v>9</v>
      </c>
      <c r="AF20">
        <v>9</v>
      </c>
      <c r="AG20">
        <f t="shared" si="14"/>
        <v>8.8000000000000007</v>
      </c>
      <c r="AH20">
        <v>7.54</v>
      </c>
      <c r="AI20">
        <f t="shared" si="15"/>
        <v>6.3</v>
      </c>
      <c r="AJ20">
        <v>57</v>
      </c>
      <c r="AK20">
        <f t="shared" si="16"/>
        <v>3.7</v>
      </c>
      <c r="AL20">
        <f t="shared" si="17"/>
        <v>27.8</v>
      </c>
    </row>
    <row r="21" spans="1:38" x14ac:dyDescent="0.45">
      <c r="F21" t="s">
        <v>264</v>
      </c>
      <c r="G21" s="20">
        <f t="shared" si="0"/>
        <v>68.199999999999989</v>
      </c>
      <c r="H21">
        <v>26822.5</v>
      </c>
      <c r="I21">
        <f t="shared" si="1"/>
        <v>2.2000000000000002</v>
      </c>
      <c r="J21" s="17">
        <v>2.8000000000000001E-2</v>
      </c>
      <c r="K21" s="16">
        <f t="shared" si="2"/>
        <v>5.2</v>
      </c>
      <c r="L21" s="17">
        <v>0.42</v>
      </c>
      <c r="M21">
        <f t="shared" si="3"/>
        <v>3.2</v>
      </c>
      <c r="N21" s="17">
        <v>3.7999999999999999E-2</v>
      </c>
      <c r="O21">
        <f t="shared" si="4"/>
        <v>2.4</v>
      </c>
      <c r="P21">
        <v>0.248</v>
      </c>
      <c r="Q21">
        <f t="shared" si="5"/>
        <v>3.5</v>
      </c>
      <c r="R21">
        <f t="shared" si="6"/>
        <v>16.5</v>
      </c>
      <c r="S21">
        <v>1.33</v>
      </c>
      <c r="T21">
        <f t="shared" si="7"/>
        <v>6.8</v>
      </c>
      <c r="U21">
        <v>76.62</v>
      </c>
      <c r="V21">
        <f t="shared" si="18"/>
        <v>6.7</v>
      </c>
      <c r="W21">
        <v>0.88900000000000001</v>
      </c>
      <c r="X21">
        <f t="shared" si="9"/>
        <v>6.1</v>
      </c>
      <c r="Y21">
        <v>2.3199999999999998</v>
      </c>
      <c r="Z21">
        <f t="shared" si="10"/>
        <v>2.2999999999999998</v>
      </c>
      <c r="AA21" s="18">
        <v>-1.7999999999999999E-2</v>
      </c>
      <c r="AB21">
        <f t="shared" si="11"/>
        <v>0</v>
      </c>
      <c r="AC21">
        <f t="shared" si="12"/>
        <v>21.9</v>
      </c>
      <c r="AD21">
        <v>0.92</v>
      </c>
      <c r="AE21">
        <f t="shared" si="13"/>
        <v>9.9</v>
      </c>
      <c r="AF21">
        <v>10</v>
      </c>
      <c r="AG21">
        <f t="shared" si="14"/>
        <v>10</v>
      </c>
      <c r="AH21">
        <v>7.74</v>
      </c>
      <c r="AI21">
        <f t="shared" si="15"/>
        <v>6.5</v>
      </c>
      <c r="AJ21">
        <v>54</v>
      </c>
      <c r="AK21">
        <f t="shared" si="16"/>
        <v>3.4</v>
      </c>
      <c r="AL21">
        <f t="shared" si="17"/>
        <v>29.799999999999997</v>
      </c>
    </row>
    <row r="22" spans="1:38" x14ac:dyDescent="0.45">
      <c r="A22" t="s">
        <v>41</v>
      </c>
      <c r="B22">
        <f>ROUND(B20 * ('Uitslag Enquête'!J101/'Uitslag Enquête'!J108),0)</f>
        <v>11</v>
      </c>
      <c r="F22" t="s">
        <v>57</v>
      </c>
      <c r="G22" s="20">
        <f t="shared" si="0"/>
        <v>66.8</v>
      </c>
      <c r="H22">
        <v>42072.3</v>
      </c>
      <c r="I22">
        <f t="shared" si="1"/>
        <v>3.6</v>
      </c>
      <c r="J22" s="17">
        <v>3.4299999999999997E-2</v>
      </c>
      <c r="K22" s="16">
        <f t="shared" si="2"/>
        <v>4.5999999999999996</v>
      </c>
      <c r="L22" s="17">
        <v>0.39400000000000002</v>
      </c>
      <c r="M22">
        <f t="shared" si="3"/>
        <v>3.4</v>
      </c>
      <c r="N22" s="17">
        <v>6.2E-2</v>
      </c>
      <c r="O22">
        <f t="shared" si="4"/>
        <v>0</v>
      </c>
      <c r="P22">
        <v>0.35</v>
      </c>
      <c r="Q22">
        <f t="shared" si="5"/>
        <v>2.5</v>
      </c>
      <c r="R22">
        <f t="shared" si="6"/>
        <v>14.1</v>
      </c>
      <c r="S22">
        <v>1.65</v>
      </c>
      <c r="T22">
        <f t="shared" si="7"/>
        <v>5.1999999999999993</v>
      </c>
      <c r="U22">
        <v>76.680000000000007</v>
      </c>
      <c r="V22">
        <f t="shared" si="18"/>
        <v>6.7</v>
      </c>
      <c r="W22">
        <v>0.85799999999999998</v>
      </c>
      <c r="X22">
        <f t="shared" si="9"/>
        <v>5.7</v>
      </c>
      <c r="Y22">
        <v>0</v>
      </c>
      <c r="Z22">
        <f t="shared" si="10"/>
        <v>0</v>
      </c>
      <c r="AA22" s="18">
        <v>0.01</v>
      </c>
      <c r="AB22">
        <f t="shared" si="11"/>
        <v>4</v>
      </c>
      <c r="AC22">
        <f t="shared" si="12"/>
        <v>21.599999999999998</v>
      </c>
      <c r="AD22">
        <v>0.95</v>
      </c>
      <c r="AE22">
        <f t="shared" si="13"/>
        <v>10.3</v>
      </c>
      <c r="AF22">
        <v>10</v>
      </c>
      <c r="AG22">
        <f t="shared" si="14"/>
        <v>10</v>
      </c>
      <c r="AH22">
        <v>8</v>
      </c>
      <c r="AI22">
        <f t="shared" si="15"/>
        <v>6.8</v>
      </c>
      <c r="AJ22">
        <v>60</v>
      </c>
      <c r="AK22">
        <f t="shared" si="16"/>
        <v>4</v>
      </c>
      <c r="AL22">
        <f t="shared" si="17"/>
        <v>31.1</v>
      </c>
    </row>
    <row r="23" spans="1:38" x14ac:dyDescent="0.45">
      <c r="A23" t="s">
        <v>43</v>
      </c>
      <c r="B23">
        <f>ROUND(B20 * ('Uitslag Enquête'!J102/'Uitslag Enquête'!J108),0)</f>
        <v>10</v>
      </c>
      <c r="F23" t="s">
        <v>265</v>
      </c>
      <c r="G23" s="20">
        <f t="shared" si="0"/>
        <v>65.900000000000006</v>
      </c>
      <c r="H23">
        <v>27943.7</v>
      </c>
      <c r="I23">
        <f t="shared" si="1"/>
        <v>2.2999999999999998</v>
      </c>
      <c r="J23" s="17">
        <v>6.2E-2</v>
      </c>
      <c r="K23" s="16">
        <f t="shared" si="2"/>
        <v>1.8</v>
      </c>
      <c r="L23" s="17">
        <v>0.23699999999999999</v>
      </c>
      <c r="M23">
        <f t="shared" si="3"/>
        <v>4.4000000000000004</v>
      </c>
      <c r="N23" s="17">
        <v>4.7E-2</v>
      </c>
      <c r="O23">
        <f t="shared" si="4"/>
        <v>0.6</v>
      </c>
      <c r="P23">
        <v>0.30599999999999999</v>
      </c>
      <c r="Q23">
        <f t="shared" si="5"/>
        <v>2.9</v>
      </c>
      <c r="R23">
        <f t="shared" si="6"/>
        <v>12</v>
      </c>
      <c r="S23">
        <v>1.56</v>
      </c>
      <c r="T23">
        <f t="shared" si="7"/>
        <v>5.6</v>
      </c>
      <c r="U23">
        <v>84.75</v>
      </c>
      <c r="V23">
        <f t="shared" si="18"/>
        <v>7.5</v>
      </c>
      <c r="W23">
        <v>0.89</v>
      </c>
      <c r="X23">
        <f t="shared" si="9"/>
        <v>6.2</v>
      </c>
      <c r="Y23">
        <v>-2.85</v>
      </c>
      <c r="Z23">
        <f t="shared" si="10"/>
        <v>0</v>
      </c>
      <c r="AA23" s="18">
        <v>1E-3</v>
      </c>
      <c r="AB23">
        <f t="shared" si="11"/>
        <v>2.2000000000000002</v>
      </c>
      <c r="AC23">
        <f t="shared" si="12"/>
        <v>21.5</v>
      </c>
      <c r="AD23">
        <v>0.96</v>
      </c>
      <c r="AE23">
        <f t="shared" si="13"/>
        <v>10.4</v>
      </c>
      <c r="AF23">
        <v>10</v>
      </c>
      <c r="AG23">
        <f t="shared" si="14"/>
        <v>10</v>
      </c>
      <c r="AH23">
        <v>7.84</v>
      </c>
      <c r="AI23">
        <f>IF(AH24 &lt;= 2, 0, IF(AH24 &gt;= 10, 9, ROUND(9+((AH24-10)/0.009)*0.01, 1)))</f>
        <v>6.6</v>
      </c>
      <c r="AJ23">
        <v>74</v>
      </c>
      <c r="AK23">
        <f t="shared" si="16"/>
        <v>5.4</v>
      </c>
      <c r="AL23">
        <f t="shared" si="17"/>
        <v>32.4</v>
      </c>
    </row>
    <row r="24" spans="1:38" x14ac:dyDescent="0.45">
      <c r="A24" t="s">
        <v>45</v>
      </c>
      <c r="B24">
        <f>ROUND(B20 * ('Uitslag Enquête'!J103/'Uitslag Enquête'!J108),0)</f>
        <v>9</v>
      </c>
      <c r="F24" s="21" t="s">
        <v>58</v>
      </c>
      <c r="G24" s="20">
        <f t="shared" si="0"/>
        <v>65.900000000000006</v>
      </c>
      <c r="H24" s="21">
        <v>24661.200000000001</v>
      </c>
      <c r="I24">
        <f t="shared" si="1"/>
        <v>2</v>
      </c>
      <c r="J24" s="22">
        <v>6.6000000000000003E-2</v>
      </c>
      <c r="K24" s="16">
        <f t="shared" si="2"/>
        <v>1.4</v>
      </c>
      <c r="L24" s="22">
        <v>1.2981</v>
      </c>
      <c r="M24">
        <f t="shared" si="3"/>
        <v>0</v>
      </c>
      <c r="N24" s="22">
        <v>1.2999999999999999E-2</v>
      </c>
      <c r="O24">
        <f t="shared" si="4"/>
        <v>4.5999999999999996</v>
      </c>
      <c r="P24" s="21">
        <v>0.32</v>
      </c>
      <c r="Q24">
        <f t="shared" si="5"/>
        <v>2.8</v>
      </c>
      <c r="R24">
        <f t="shared" si="6"/>
        <v>10.8</v>
      </c>
      <c r="S24">
        <v>1.34</v>
      </c>
      <c r="T24">
        <f t="shared" si="7"/>
        <v>6.8</v>
      </c>
      <c r="U24">
        <v>89.89</v>
      </c>
      <c r="V24">
        <f t="shared" si="18"/>
        <v>8</v>
      </c>
      <c r="W24">
        <v>0.86599999999999999</v>
      </c>
      <c r="X24">
        <f t="shared" si="9"/>
        <v>5.8</v>
      </c>
      <c r="Y24">
        <v>0.62</v>
      </c>
      <c r="Z24">
        <f t="shared" si="10"/>
        <v>0.6</v>
      </c>
      <c r="AA24" s="18">
        <v>6.0000000000000001E-3</v>
      </c>
      <c r="AB24">
        <f t="shared" si="11"/>
        <v>3.2</v>
      </c>
      <c r="AC24">
        <f t="shared" si="12"/>
        <v>24.4</v>
      </c>
      <c r="AD24">
        <v>0.92</v>
      </c>
      <c r="AE24">
        <f t="shared" si="13"/>
        <v>9.9</v>
      </c>
      <c r="AF24">
        <v>10</v>
      </c>
      <c r="AG24">
        <f t="shared" si="14"/>
        <v>10</v>
      </c>
      <c r="AH24">
        <v>7.82</v>
      </c>
      <c r="AI24">
        <f t="shared" ref="AI24:AI55" si="19">IF(AH24 &lt;= 2, 0, IF(AH24 &gt;= 10, 9, ROUND(9+((AH24-10)/0.009)*0.01, 1)))</f>
        <v>6.6</v>
      </c>
      <c r="AJ24">
        <v>62</v>
      </c>
      <c r="AK24">
        <f t="shared" si="16"/>
        <v>4.2</v>
      </c>
      <c r="AL24">
        <f t="shared" si="17"/>
        <v>30.7</v>
      </c>
    </row>
    <row r="25" spans="1:38" x14ac:dyDescent="0.45">
      <c r="A25" t="s">
        <v>47</v>
      </c>
      <c r="B25">
        <f>ROUND(B20 * ('Uitslag Enquête'!J104/'Uitslag Enquête'!J108),0)</f>
        <v>8</v>
      </c>
      <c r="F25" t="s">
        <v>266</v>
      </c>
      <c r="G25" s="20">
        <f t="shared" si="0"/>
        <v>65.099999999999994</v>
      </c>
      <c r="H25">
        <v>43671.3</v>
      </c>
      <c r="I25">
        <f t="shared" si="1"/>
        <v>3.7</v>
      </c>
      <c r="J25" s="17">
        <v>7.9000000000000001E-2</v>
      </c>
      <c r="K25" s="16">
        <f t="shared" si="2"/>
        <v>0.1</v>
      </c>
      <c r="L25" s="17">
        <v>1.165</v>
      </c>
      <c r="M25">
        <f t="shared" si="3"/>
        <v>0</v>
      </c>
      <c r="N25" s="17">
        <v>1.6E-2</v>
      </c>
      <c r="O25">
        <f t="shared" si="4"/>
        <v>5.2</v>
      </c>
      <c r="P25">
        <v>0.29299999999999998</v>
      </c>
      <c r="Q25">
        <f t="shared" si="5"/>
        <v>3.1</v>
      </c>
      <c r="R25">
        <f t="shared" si="6"/>
        <v>12.1</v>
      </c>
      <c r="S25">
        <v>1.92</v>
      </c>
      <c r="T25">
        <f t="shared" si="7"/>
        <v>4.4000000000000004</v>
      </c>
      <c r="U25">
        <v>77.400000000000006</v>
      </c>
      <c r="V25">
        <f t="shared" si="18"/>
        <v>6.8</v>
      </c>
      <c r="W25">
        <v>0.90300000000000002</v>
      </c>
      <c r="X25">
        <f t="shared" si="9"/>
        <v>6.3</v>
      </c>
      <c r="Y25">
        <v>1.06</v>
      </c>
      <c r="Z25">
        <f t="shared" si="10"/>
        <v>1.1000000000000001</v>
      </c>
      <c r="AA25" s="18">
        <v>3.0000000000000001E-3</v>
      </c>
      <c r="AB25">
        <f t="shared" si="11"/>
        <v>2.6</v>
      </c>
      <c r="AC25">
        <f t="shared" si="12"/>
        <v>21.2</v>
      </c>
      <c r="AD25">
        <v>0.92</v>
      </c>
      <c r="AE25">
        <f t="shared" si="13"/>
        <v>9.9</v>
      </c>
      <c r="AF25">
        <v>10</v>
      </c>
      <c r="AG25">
        <f t="shared" si="14"/>
        <v>10</v>
      </c>
      <c r="AH25">
        <v>7.99</v>
      </c>
      <c r="AI25">
        <f t="shared" si="19"/>
        <v>6.8</v>
      </c>
      <c r="AJ25">
        <v>71</v>
      </c>
      <c r="AK25">
        <f t="shared" si="16"/>
        <v>5.0999999999999996</v>
      </c>
      <c r="AL25">
        <f t="shared" si="17"/>
        <v>31.799999999999997</v>
      </c>
    </row>
    <row r="26" spans="1:38" x14ac:dyDescent="0.45">
      <c r="F26" s="21" t="s">
        <v>59</v>
      </c>
      <c r="G26" s="20">
        <f t="shared" si="0"/>
        <v>64.199999999999989</v>
      </c>
      <c r="H26" s="21">
        <v>39827.1</v>
      </c>
      <c r="I26">
        <f t="shared" si="1"/>
        <v>3.4</v>
      </c>
      <c r="J26" s="22">
        <v>2.8000000000000001E-2</v>
      </c>
      <c r="K26" s="16">
        <f t="shared" si="2"/>
        <v>5.2</v>
      </c>
      <c r="L26" s="22">
        <v>2.1760000000000002</v>
      </c>
      <c r="M26">
        <f t="shared" si="3"/>
        <v>0</v>
      </c>
      <c r="N26" s="22">
        <v>-2E-3</v>
      </c>
      <c r="O26">
        <f t="shared" si="4"/>
        <v>1.6</v>
      </c>
      <c r="P26" s="21">
        <v>0.55800000000000005</v>
      </c>
      <c r="Q26">
        <f t="shared" si="5"/>
        <v>0.4</v>
      </c>
      <c r="R26">
        <f t="shared" si="6"/>
        <v>10.6</v>
      </c>
      <c r="S26">
        <v>1.33</v>
      </c>
      <c r="T26">
        <f t="shared" si="7"/>
        <v>6.8</v>
      </c>
      <c r="U26">
        <v>71.12</v>
      </c>
      <c r="V26">
        <f t="shared" si="18"/>
        <v>6.1</v>
      </c>
      <c r="W26">
        <v>0.92500000000000004</v>
      </c>
      <c r="X26">
        <f t="shared" si="9"/>
        <v>6.7</v>
      </c>
      <c r="Y26">
        <v>0.75</v>
      </c>
      <c r="Z26">
        <f t="shared" si="10"/>
        <v>0.8</v>
      </c>
      <c r="AA26" s="18">
        <v>-5.0000000000000001E-3</v>
      </c>
      <c r="AB26">
        <f t="shared" si="11"/>
        <v>1</v>
      </c>
      <c r="AC26">
        <f t="shared" si="12"/>
        <v>21.4</v>
      </c>
      <c r="AD26">
        <v>0.93</v>
      </c>
      <c r="AE26">
        <f t="shared" si="13"/>
        <v>10</v>
      </c>
      <c r="AF26">
        <v>10</v>
      </c>
      <c r="AG26">
        <f t="shared" si="14"/>
        <v>10</v>
      </c>
      <c r="AH26">
        <v>8.15</v>
      </c>
      <c r="AI26">
        <f t="shared" si="19"/>
        <v>6.9</v>
      </c>
      <c r="AJ26">
        <v>73</v>
      </c>
      <c r="AK26">
        <f t="shared" si="16"/>
        <v>5.3</v>
      </c>
      <c r="AL26">
        <f t="shared" si="17"/>
        <v>32.199999999999996</v>
      </c>
    </row>
    <row r="27" spans="1:38" x14ac:dyDescent="0.45">
      <c r="F27" s="21" t="s">
        <v>267</v>
      </c>
      <c r="G27" s="20">
        <f t="shared" si="0"/>
        <v>63.6</v>
      </c>
      <c r="H27" s="21">
        <v>36449.300000000003</v>
      </c>
      <c r="I27">
        <f t="shared" si="1"/>
        <v>3.1</v>
      </c>
      <c r="J27" s="22">
        <v>9.5000000000000001E-2</v>
      </c>
      <c r="K27" s="16">
        <f t="shared" si="2"/>
        <v>0</v>
      </c>
      <c r="L27" s="22">
        <v>1.5960000000000001</v>
      </c>
      <c r="M27">
        <f t="shared" si="3"/>
        <v>0</v>
      </c>
      <c r="N27" s="22">
        <v>1.9E-2</v>
      </c>
      <c r="O27">
        <f t="shared" si="4"/>
        <v>5.8</v>
      </c>
      <c r="P27" s="21">
        <v>0.32900000000000001</v>
      </c>
      <c r="Q27">
        <f t="shared" si="5"/>
        <v>2.7</v>
      </c>
      <c r="R27">
        <f t="shared" si="6"/>
        <v>11.600000000000001</v>
      </c>
      <c r="S27">
        <v>1.65</v>
      </c>
      <c r="T27">
        <f t="shared" si="7"/>
        <v>5.1999999999999993</v>
      </c>
      <c r="U27">
        <v>76.61</v>
      </c>
      <c r="V27">
        <f t="shared" si="18"/>
        <v>6.7</v>
      </c>
      <c r="W27">
        <v>0.89500000000000002</v>
      </c>
      <c r="X27">
        <f t="shared" si="9"/>
        <v>6.2</v>
      </c>
      <c r="Y27">
        <v>3.21</v>
      </c>
      <c r="Z27">
        <f t="shared" si="10"/>
        <v>3.2</v>
      </c>
      <c r="AA27" s="18">
        <v>-5.0000000000000001E-3</v>
      </c>
      <c r="AB27">
        <f t="shared" si="11"/>
        <v>1</v>
      </c>
      <c r="AC27">
        <f t="shared" si="12"/>
        <v>22.299999999999997</v>
      </c>
      <c r="AD27">
        <v>0.91</v>
      </c>
      <c r="AE27">
        <f t="shared" si="13"/>
        <v>9.6999999999999993</v>
      </c>
      <c r="AF27">
        <v>10</v>
      </c>
      <c r="AG27">
        <f t="shared" si="14"/>
        <v>10</v>
      </c>
      <c r="AH27">
        <v>7.68</v>
      </c>
      <c r="AI27">
        <f t="shared" si="19"/>
        <v>6.4</v>
      </c>
      <c r="AJ27">
        <v>56</v>
      </c>
      <c r="AK27">
        <f t="shared" si="16"/>
        <v>3.6</v>
      </c>
      <c r="AL27">
        <f t="shared" si="17"/>
        <v>29.700000000000003</v>
      </c>
    </row>
    <row r="28" spans="1:38" x14ac:dyDescent="0.45">
      <c r="F28" t="s">
        <v>60</v>
      </c>
      <c r="G28" s="20">
        <f t="shared" si="0"/>
        <v>63.399999999999991</v>
      </c>
      <c r="H28">
        <v>32745.8</v>
      </c>
      <c r="I28">
        <f t="shared" si="1"/>
        <v>2.7</v>
      </c>
      <c r="J28" s="17">
        <v>7.4999999999999997E-2</v>
      </c>
      <c r="K28" s="16">
        <f t="shared" si="2"/>
        <v>0.5</v>
      </c>
      <c r="L28" s="17">
        <v>1.04</v>
      </c>
      <c r="M28">
        <f t="shared" si="3"/>
        <v>0</v>
      </c>
      <c r="N28" s="17">
        <v>2.4E-2</v>
      </c>
      <c r="O28">
        <f t="shared" si="4"/>
        <v>5.2</v>
      </c>
      <c r="P28">
        <v>0.315</v>
      </c>
      <c r="Q28">
        <f t="shared" si="5"/>
        <v>2.8</v>
      </c>
      <c r="R28">
        <f t="shared" si="6"/>
        <v>11.2</v>
      </c>
      <c r="S28">
        <v>1.9</v>
      </c>
      <c r="T28">
        <f t="shared" si="7"/>
        <v>4.4000000000000004</v>
      </c>
      <c r="U28">
        <v>80.150000000000006</v>
      </c>
      <c r="V28">
        <f t="shared" si="18"/>
        <v>7.1</v>
      </c>
      <c r="W28">
        <v>0.89600000000000002</v>
      </c>
      <c r="X28">
        <f t="shared" si="9"/>
        <v>6.2</v>
      </c>
      <c r="Y28">
        <v>7.29</v>
      </c>
      <c r="Z28">
        <f t="shared" si="10"/>
        <v>2.7</v>
      </c>
      <c r="AA28" s="18">
        <v>5.0000000000000001E-3</v>
      </c>
      <c r="AB28">
        <f t="shared" si="11"/>
        <v>3</v>
      </c>
      <c r="AC28">
        <f t="shared" si="12"/>
        <v>23.4</v>
      </c>
      <c r="AD28">
        <v>0.89</v>
      </c>
      <c r="AE28">
        <f t="shared" si="13"/>
        <v>9.4</v>
      </c>
      <c r="AF28">
        <v>10</v>
      </c>
      <c r="AG28">
        <f t="shared" si="14"/>
        <v>10</v>
      </c>
      <c r="AH28">
        <v>7.43</v>
      </c>
      <c r="AI28">
        <f t="shared" si="19"/>
        <v>6.1</v>
      </c>
      <c r="AJ28">
        <v>53</v>
      </c>
      <c r="AK28">
        <f t="shared" si="16"/>
        <v>3.3</v>
      </c>
      <c r="AL28">
        <f t="shared" si="17"/>
        <v>28.8</v>
      </c>
    </row>
    <row r="29" spans="1:38" x14ac:dyDescent="0.45">
      <c r="F29" t="s">
        <v>268</v>
      </c>
      <c r="G29" s="20">
        <f t="shared" si="0"/>
        <v>63.2</v>
      </c>
      <c r="H29">
        <v>70219.5</v>
      </c>
      <c r="I29">
        <f t="shared" si="1"/>
        <v>6.1</v>
      </c>
      <c r="J29" s="17">
        <v>5.2999999999999999E-2</v>
      </c>
      <c r="K29" s="16">
        <f t="shared" si="2"/>
        <v>2.7</v>
      </c>
      <c r="L29" s="17">
        <v>1.204</v>
      </c>
      <c r="M29">
        <f t="shared" si="3"/>
        <v>0</v>
      </c>
      <c r="N29" s="17">
        <v>4.7E-2</v>
      </c>
      <c r="O29">
        <f t="shared" si="4"/>
        <v>0.6</v>
      </c>
      <c r="P29">
        <v>0.39800000000000002</v>
      </c>
      <c r="Q29">
        <f t="shared" si="5"/>
        <v>2</v>
      </c>
      <c r="R29">
        <f t="shared" si="6"/>
        <v>11.4</v>
      </c>
      <c r="S29">
        <v>2.4500000000000002</v>
      </c>
      <c r="T29">
        <f t="shared" si="7"/>
        <v>2</v>
      </c>
      <c r="U29">
        <v>76.069999999999993</v>
      </c>
      <c r="V29">
        <f t="shared" si="18"/>
        <v>6.6</v>
      </c>
      <c r="W29">
        <v>0.92100000000000004</v>
      </c>
      <c r="X29">
        <f t="shared" si="9"/>
        <v>6.6</v>
      </c>
      <c r="Y29">
        <v>3.03</v>
      </c>
      <c r="Z29" s="16">
        <f t="shared" si="10"/>
        <v>3</v>
      </c>
      <c r="AA29" s="18">
        <v>2E-3</v>
      </c>
      <c r="AB29">
        <f t="shared" si="11"/>
        <v>2.4</v>
      </c>
      <c r="AC29">
        <f t="shared" si="12"/>
        <v>20.599999999999998</v>
      </c>
      <c r="AD29">
        <v>0.92</v>
      </c>
      <c r="AE29">
        <f t="shared" si="13"/>
        <v>9.9</v>
      </c>
      <c r="AF29">
        <v>10</v>
      </c>
      <c r="AG29">
        <f t="shared" si="14"/>
        <v>10</v>
      </c>
      <c r="AH29">
        <v>7.85</v>
      </c>
      <c r="AI29">
        <f t="shared" si="19"/>
        <v>6.6</v>
      </c>
      <c r="AJ29">
        <v>67</v>
      </c>
      <c r="AK29">
        <f t="shared" si="16"/>
        <v>4.7</v>
      </c>
      <c r="AL29">
        <f t="shared" si="17"/>
        <v>31.2</v>
      </c>
    </row>
    <row r="30" spans="1:38" x14ac:dyDescent="0.45">
      <c r="F30" s="21" t="s">
        <v>269</v>
      </c>
      <c r="G30" s="20">
        <f t="shared" si="0"/>
        <v>62.5</v>
      </c>
      <c r="H30" s="21">
        <v>30488.799999999999</v>
      </c>
      <c r="I30">
        <f t="shared" si="1"/>
        <v>2.5</v>
      </c>
      <c r="J30" s="22">
        <v>0.14799999999999999</v>
      </c>
      <c r="K30" s="16">
        <f t="shared" si="2"/>
        <v>0</v>
      </c>
      <c r="L30" s="22">
        <v>1.341</v>
      </c>
      <c r="M30">
        <f t="shared" si="3"/>
        <v>0</v>
      </c>
      <c r="N30" s="22">
        <v>3.1E-2</v>
      </c>
      <c r="O30">
        <f t="shared" si="4"/>
        <v>3.8</v>
      </c>
      <c r="P30" s="21">
        <v>0.33</v>
      </c>
      <c r="Q30">
        <f t="shared" si="5"/>
        <v>2.7</v>
      </c>
      <c r="R30">
        <f t="shared" si="6"/>
        <v>9</v>
      </c>
      <c r="S30">
        <v>1.63</v>
      </c>
      <c r="T30">
        <f t="shared" si="7"/>
        <v>5.6</v>
      </c>
      <c r="U30">
        <v>79.56</v>
      </c>
      <c r="V30">
        <f t="shared" si="18"/>
        <v>7</v>
      </c>
      <c r="W30">
        <v>0.90500000000000003</v>
      </c>
      <c r="X30">
        <f t="shared" si="9"/>
        <v>6.4</v>
      </c>
      <c r="Y30">
        <v>1.39</v>
      </c>
      <c r="Z30">
        <f t="shared" si="10"/>
        <v>1.4</v>
      </c>
      <c r="AA30" s="18">
        <v>1E-3</v>
      </c>
      <c r="AB30">
        <f t="shared" si="11"/>
        <v>2.2000000000000002</v>
      </c>
      <c r="AC30">
        <f t="shared" si="12"/>
        <v>22.599999999999998</v>
      </c>
      <c r="AD30">
        <v>0.94</v>
      </c>
      <c r="AE30">
        <f t="shared" si="13"/>
        <v>10.1</v>
      </c>
      <c r="AF30">
        <v>10</v>
      </c>
      <c r="AG30">
        <f t="shared" si="14"/>
        <v>10</v>
      </c>
      <c r="AH30">
        <v>7.94</v>
      </c>
      <c r="AI30">
        <f t="shared" si="19"/>
        <v>6.7</v>
      </c>
      <c r="AJ30">
        <v>61</v>
      </c>
      <c r="AK30">
        <f t="shared" si="16"/>
        <v>4.0999999999999996</v>
      </c>
      <c r="AL30">
        <f t="shared" si="17"/>
        <v>30.9</v>
      </c>
    </row>
    <row r="31" spans="1:38" x14ac:dyDescent="0.45">
      <c r="F31" t="s">
        <v>61</v>
      </c>
      <c r="G31" s="20">
        <f t="shared" si="0"/>
        <v>62.100000000000009</v>
      </c>
      <c r="H31">
        <v>12604</v>
      </c>
      <c r="I31">
        <f t="shared" si="1"/>
        <v>0.9</v>
      </c>
      <c r="J31" s="17">
        <v>0.151</v>
      </c>
      <c r="K31" s="16">
        <f t="shared" si="2"/>
        <v>0</v>
      </c>
      <c r="L31" s="17">
        <v>0.68</v>
      </c>
      <c r="M31">
        <f t="shared" si="3"/>
        <v>1.5</v>
      </c>
      <c r="N31" s="17">
        <v>1.7000000000000001E-2</v>
      </c>
      <c r="O31">
        <f t="shared" si="4"/>
        <v>5.4</v>
      </c>
      <c r="P31">
        <v>0.48699999999999999</v>
      </c>
      <c r="Q31">
        <f t="shared" si="5"/>
        <v>1.1000000000000001</v>
      </c>
      <c r="R31">
        <f t="shared" si="6"/>
        <v>8.9</v>
      </c>
      <c r="S31">
        <v>1.73</v>
      </c>
      <c r="T31">
        <f t="shared" si="7"/>
        <v>5.1999999999999993</v>
      </c>
      <c r="U31">
        <v>91.24</v>
      </c>
      <c r="V31">
        <f t="shared" si="18"/>
        <v>8</v>
      </c>
      <c r="W31">
        <v>0.80900000000000005</v>
      </c>
      <c r="X31">
        <f t="shared" si="9"/>
        <v>5</v>
      </c>
      <c r="Y31">
        <v>0.78</v>
      </c>
      <c r="Z31">
        <f t="shared" si="10"/>
        <v>0.8</v>
      </c>
      <c r="AA31" s="18">
        <v>6.0000000000000001E-3</v>
      </c>
      <c r="AB31">
        <f t="shared" si="11"/>
        <v>3.2</v>
      </c>
      <c r="AC31">
        <f t="shared" si="12"/>
        <v>22.2</v>
      </c>
      <c r="AD31">
        <v>0.95</v>
      </c>
      <c r="AE31">
        <f t="shared" si="13"/>
        <v>10.3</v>
      </c>
      <c r="AF31">
        <v>10</v>
      </c>
      <c r="AG31">
        <f t="shared" si="14"/>
        <v>10</v>
      </c>
      <c r="AH31">
        <v>8.07</v>
      </c>
      <c r="AI31">
        <f t="shared" si="19"/>
        <v>6.9</v>
      </c>
      <c r="AJ31">
        <v>58</v>
      </c>
      <c r="AK31">
        <f t="shared" si="16"/>
        <v>3.8</v>
      </c>
      <c r="AL31">
        <f t="shared" si="17"/>
        <v>31.000000000000004</v>
      </c>
    </row>
    <row r="32" spans="1:38" x14ac:dyDescent="0.45">
      <c r="F32" t="s">
        <v>62</v>
      </c>
      <c r="G32" s="20">
        <f t="shared" si="0"/>
        <v>59.4</v>
      </c>
      <c r="H32">
        <v>16240.6</v>
      </c>
      <c r="I32">
        <f t="shared" si="1"/>
        <v>1.2</v>
      </c>
      <c r="J32" s="17">
        <v>9.2999999999999999E-2</v>
      </c>
      <c r="K32" s="16">
        <f t="shared" si="2"/>
        <v>0</v>
      </c>
      <c r="L32" s="17">
        <v>0.36499999999999999</v>
      </c>
      <c r="M32">
        <f t="shared" si="3"/>
        <v>3.6</v>
      </c>
      <c r="N32" s="17">
        <v>4.4999999999999998E-2</v>
      </c>
      <c r="O32">
        <f t="shared" si="4"/>
        <v>1</v>
      </c>
      <c r="P32">
        <v>0.44900000000000001</v>
      </c>
      <c r="Q32">
        <f t="shared" si="5"/>
        <v>1.5</v>
      </c>
      <c r="R32">
        <f t="shared" si="6"/>
        <v>7.3</v>
      </c>
      <c r="S32">
        <v>1.79</v>
      </c>
      <c r="T32">
        <f t="shared" si="7"/>
        <v>4.8</v>
      </c>
      <c r="U32">
        <v>72.11</v>
      </c>
      <c r="V32">
        <f t="shared" si="18"/>
        <v>6.2</v>
      </c>
      <c r="W32">
        <v>0.85499999999999998</v>
      </c>
      <c r="X32">
        <f t="shared" si="9"/>
        <v>5.7</v>
      </c>
      <c r="Y32">
        <v>0.33</v>
      </c>
      <c r="Z32">
        <f t="shared" si="10"/>
        <v>0.3</v>
      </c>
      <c r="AA32" s="18">
        <v>0.01</v>
      </c>
      <c r="AB32">
        <f t="shared" si="11"/>
        <v>4</v>
      </c>
      <c r="AC32">
        <f t="shared" si="12"/>
        <v>21</v>
      </c>
      <c r="AD32">
        <v>0.91</v>
      </c>
      <c r="AE32">
        <f t="shared" si="13"/>
        <v>9.6999999999999993</v>
      </c>
      <c r="AF32">
        <v>10</v>
      </c>
      <c r="AG32">
        <f t="shared" si="14"/>
        <v>10</v>
      </c>
      <c r="AH32">
        <v>7.92</v>
      </c>
      <c r="AI32">
        <f t="shared" si="19"/>
        <v>6.7</v>
      </c>
      <c r="AJ32">
        <v>67</v>
      </c>
      <c r="AK32">
        <f t="shared" si="16"/>
        <v>4.7</v>
      </c>
      <c r="AL32">
        <f t="shared" si="17"/>
        <v>31.099999999999998</v>
      </c>
    </row>
    <row r="33" spans="6:38" x14ac:dyDescent="0.45">
      <c r="F33" s="43" t="s">
        <v>270</v>
      </c>
      <c r="G33" s="20">
        <f t="shared" si="0"/>
        <v>59.3</v>
      </c>
      <c r="H33" s="21">
        <v>20930.400000000001</v>
      </c>
      <c r="I33">
        <f t="shared" si="1"/>
        <v>1.6</v>
      </c>
      <c r="J33" s="22">
        <v>7.4999999999999997E-2</v>
      </c>
      <c r="K33" s="16">
        <f t="shared" si="2"/>
        <v>0.5</v>
      </c>
      <c r="L33" s="22">
        <v>0.39900000000000002</v>
      </c>
      <c r="M33">
        <f t="shared" si="3"/>
        <v>3.3</v>
      </c>
      <c r="N33" s="22">
        <v>3.3000000000000002E-2</v>
      </c>
      <c r="O33">
        <f t="shared" si="4"/>
        <v>3.4</v>
      </c>
      <c r="P33" s="21">
        <v>0.34300000000000003</v>
      </c>
      <c r="Q33">
        <f t="shared" si="5"/>
        <v>2.6</v>
      </c>
      <c r="R33">
        <f t="shared" si="6"/>
        <v>11.4</v>
      </c>
      <c r="S33">
        <v>1.64</v>
      </c>
      <c r="T33">
        <f t="shared" si="7"/>
        <v>5.6</v>
      </c>
      <c r="U33">
        <v>80.739999999999995</v>
      </c>
      <c r="V33">
        <f t="shared" si="18"/>
        <v>7.1</v>
      </c>
      <c r="W33">
        <v>0.86299999999999999</v>
      </c>
      <c r="X33">
        <f t="shared" si="9"/>
        <v>5.8</v>
      </c>
      <c r="Y33">
        <v>-5.32</v>
      </c>
      <c r="Z33">
        <f t="shared" si="10"/>
        <v>0</v>
      </c>
      <c r="AA33" s="18">
        <v>-8.0000000000000002E-3</v>
      </c>
      <c r="AB33">
        <f t="shared" si="11"/>
        <v>0.4</v>
      </c>
      <c r="AC33">
        <f t="shared" si="12"/>
        <v>18.899999999999999</v>
      </c>
      <c r="AD33">
        <v>0.95</v>
      </c>
      <c r="AE33">
        <f t="shared" si="13"/>
        <v>10.3</v>
      </c>
      <c r="AF33">
        <v>9</v>
      </c>
      <c r="AG33">
        <f t="shared" si="14"/>
        <v>8.8000000000000007</v>
      </c>
      <c r="AH33">
        <v>7.31</v>
      </c>
      <c r="AI33">
        <f t="shared" si="19"/>
        <v>6</v>
      </c>
      <c r="AJ33">
        <v>59</v>
      </c>
      <c r="AK33">
        <f t="shared" si="16"/>
        <v>3.9</v>
      </c>
      <c r="AL33">
        <f t="shared" si="17"/>
        <v>29</v>
      </c>
    </row>
    <row r="34" spans="6:38" x14ac:dyDescent="0.45">
      <c r="F34" s="21" t="s">
        <v>63</v>
      </c>
      <c r="G34" s="20">
        <f t="shared" ref="G34:G65" si="20">R34+AC34+AL34</f>
        <v>59</v>
      </c>
      <c r="H34" s="21">
        <v>77710.100000000006</v>
      </c>
      <c r="I34">
        <f t="shared" ref="I34:I65" si="21">IF(H34 &lt; 3000, 0, IF(H34 &gt;= 80000, 7, ROUND(MAX(0, 7 - TRUNC((80000 - H34) / 1100, 1) * 0.1), 1)))</f>
        <v>6.8</v>
      </c>
      <c r="J34" s="22">
        <v>3.5000000000000003E-2</v>
      </c>
      <c r="K34" s="16">
        <f t="shared" ref="K34:K65" si="22">IF(J34 &gt; 0.08, 0, ROUND(MAX(7 - (J34 - 0.01) * 100, 0), 1))</f>
        <v>4.5</v>
      </c>
      <c r="L34" s="22">
        <v>1.538</v>
      </c>
      <c r="M34">
        <f t="shared" ref="M34:M65" si="23">IF(L34 &gt; 0, IF(L34 &gt; 0.9, 0, ROUND(MAX(6 - (L34 - 0) / 0.15, 0), 1)), 6)</f>
        <v>0</v>
      </c>
      <c r="N34" s="22">
        <v>2.3E-2</v>
      </c>
      <c r="O34">
        <f t="shared" ref="O34:O65" si="24">IF(OR(N34 &lt; -1, N34 &gt; 5), 0, ROUND(MAX(6 - ROUND(ABS(N34 - 0.02) / 0.001, 0) * 0.2, 0), 1))</f>
        <v>5.4</v>
      </c>
      <c r="P34" s="21">
        <v>0.44400000000000001</v>
      </c>
      <c r="Q34">
        <f t="shared" ref="Q34:Q65" si="25">IF(OR(P34 &lt; 0.2, P34 &gt; 0.6), 4, ROUND(MAX(4 - ROUND(ABS(P34 - 0.2) / 0.01, 0) * 0.1, 0), 1))</f>
        <v>1.6</v>
      </c>
      <c r="R34">
        <f t="shared" ref="R34:R65" si="26">I34+K34+M34+O34+Q34</f>
        <v>18.300000000000004</v>
      </c>
      <c r="S34">
        <v>1.34</v>
      </c>
      <c r="T34">
        <f t="shared" ref="T34:T65" si="27">IF(S34 &lt;= 1, 8, MAX(0, 8 - ROUND((S34 - 1) / 0.1, 0) * 0.4))</f>
        <v>6.8</v>
      </c>
      <c r="U34">
        <v>44.8</v>
      </c>
      <c r="V34">
        <f t="shared" si="18"/>
        <v>3.5</v>
      </c>
      <c r="W34">
        <v>0.93899999999999995</v>
      </c>
      <c r="X34">
        <f t="shared" ref="X34:X65" si="28">IF(W34&gt;=0.95, 7, IF(W34 = 0.45, 0.1, IF(W34&gt;=0.45, ROUND(((W34-0.45)/(0.5/70)*0.1), 1), 0)))</f>
        <v>6.8</v>
      </c>
      <c r="Y34">
        <v>4.26</v>
      </c>
      <c r="Z34">
        <f t="shared" ref="Z34:Z65" si="29">IF(AND(Y34&gt;=0.1, Y34&lt;=10), ROUND(MAX(0, 5 - ABS(5 - Y34)), 1), 0)</f>
        <v>4.3</v>
      </c>
      <c r="AA34" s="18">
        <v>-4.2000000000000003E-2</v>
      </c>
      <c r="AB34">
        <f t="shared" ref="AB34:AB65" si="30">ROUND(MAX(0, MIN(4, 4 - (ABS(AA34 - 0.01) / 0.001) * 0.2)), 1)</f>
        <v>0</v>
      </c>
      <c r="AC34">
        <f t="shared" ref="AC34:AC65" si="31">T34+V34+Z34+X34+AB34</f>
        <v>21.400000000000002</v>
      </c>
      <c r="AD34">
        <v>0.7</v>
      </c>
      <c r="AE34">
        <f t="shared" ref="AE34:AE65" si="32">IF(AD34 &gt; 1, 11, ROUND(MAX(0, MIN(11, 11 - ABS(AD34 - 1) / 0.007 * 0.1)), 1))</f>
        <v>6.7</v>
      </c>
      <c r="AF34">
        <v>3</v>
      </c>
      <c r="AG34">
        <f t="shared" ref="AG34:AG65" si="33">IF(AF34 &lt;= 2, 0, IF(AF34 &gt;= 10, 10, ROUND(10+((AF34-10)/0.008)*0.01, 1)))</f>
        <v>1.3</v>
      </c>
      <c r="AH34">
        <v>6.23</v>
      </c>
      <c r="AI34">
        <f t="shared" si="19"/>
        <v>4.8</v>
      </c>
      <c r="AJ34">
        <v>85</v>
      </c>
      <c r="AK34">
        <f t="shared" ref="AK34:AK65" si="34">IF(AJ34 &lt;= 20, 0, IF(AJ34 &gt;= 100, 8, ROUND(8+((AJ34-100)/0.1)*0.01, 1)))</f>
        <v>6.5</v>
      </c>
      <c r="AL34">
        <f t="shared" ref="AL34:AL65" si="35">AE34+AG34+AI34+AK34</f>
        <v>19.3</v>
      </c>
    </row>
    <row r="35" spans="6:38" x14ac:dyDescent="0.45">
      <c r="F35" s="21" t="s">
        <v>271</v>
      </c>
      <c r="G35" s="20">
        <f t="shared" si="20"/>
        <v>58.7</v>
      </c>
      <c r="H35" s="21">
        <v>23849.599999999999</v>
      </c>
      <c r="I35">
        <f t="shared" si="21"/>
        <v>1.9</v>
      </c>
      <c r="J35" s="22">
        <v>7.0999999999999994E-2</v>
      </c>
      <c r="K35" s="16">
        <f t="shared" si="22"/>
        <v>0.9</v>
      </c>
      <c r="L35" s="22">
        <v>0.48599999999999999</v>
      </c>
      <c r="M35">
        <f t="shared" si="23"/>
        <v>2.8</v>
      </c>
      <c r="N35" s="22">
        <v>4.7E-2</v>
      </c>
      <c r="O35">
        <f t="shared" si="24"/>
        <v>0.6</v>
      </c>
      <c r="P35" s="21">
        <v>0.379</v>
      </c>
      <c r="Q35">
        <f t="shared" si="25"/>
        <v>2.2000000000000002</v>
      </c>
      <c r="R35">
        <f t="shared" si="26"/>
        <v>8.3999999999999986</v>
      </c>
      <c r="S35">
        <v>1.65</v>
      </c>
      <c r="T35">
        <f t="shared" si="27"/>
        <v>5.1999999999999993</v>
      </c>
      <c r="U35">
        <v>79.849999999999994</v>
      </c>
      <c r="V35">
        <f t="shared" si="18"/>
        <v>7</v>
      </c>
      <c r="W35">
        <v>0.875</v>
      </c>
      <c r="X35">
        <f t="shared" si="28"/>
        <v>6</v>
      </c>
      <c r="Y35">
        <v>-4.75</v>
      </c>
      <c r="Z35">
        <f t="shared" si="29"/>
        <v>0</v>
      </c>
      <c r="AA35" s="18">
        <v>2E-3</v>
      </c>
      <c r="AB35">
        <f t="shared" si="30"/>
        <v>2.4</v>
      </c>
      <c r="AC35">
        <f t="shared" si="31"/>
        <v>20.599999999999998</v>
      </c>
      <c r="AD35">
        <v>0.91</v>
      </c>
      <c r="AE35">
        <f t="shared" si="32"/>
        <v>9.6999999999999993</v>
      </c>
      <c r="AF35">
        <v>10</v>
      </c>
      <c r="AG35">
        <f t="shared" si="33"/>
        <v>10</v>
      </c>
      <c r="AH35">
        <v>7.18</v>
      </c>
      <c r="AI35">
        <f t="shared" si="19"/>
        <v>5.9</v>
      </c>
      <c r="AJ35">
        <v>61</v>
      </c>
      <c r="AK35">
        <f t="shared" si="34"/>
        <v>4.0999999999999996</v>
      </c>
      <c r="AL35">
        <f t="shared" si="35"/>
        <v>29.700000000000003</v>
      </c>
    </row>
    <row r="36" spans="6:38" x14ac:dyDescent="0.45">
      <c r="F36" s="21" t="s">
        <v>64</v>
      </c>
      <c r="G36" s="20">
        <f t="shared" si="20"/>
        <v>57.5</v>
      </c>
      <c r="H36" s="21">
        <v>17924</v>
      </c>
      <c r="I36">
        <f t="shared" si="21"/>
        <v>1.4</v>
      </c>
      <c r="J36" s="22">
        <v>9.2999999999999999E-2</v>
      </c>
      <c r="K36" s="16">
        <f t="shared" si="22"/>
        <v>0</v>
      </c>
      <c r="L36" s="22">
        <v>0.57369999999999999</v>
      </c>
      <c r="M36">
        <f t="shared" si="23"/>
        <v>2.2000000000000002</v>
      </c>
      <c r="N36" s="22">
        <v>7.6999999999999999E-2</v>
      </c>
      <c r="O36">
        <f t="shared" si="24"/>
        <v>0</v>
      </c>
      <c r="P36" s="21">
        <v>0.40799999999999997</v>
      </c>
      <c r="Q36">
        <f t="shared" si="25"/>
        <v>1.9</v>
      </c>
      <c r="R36">
        <f t="shared" si="26"/>
        <v>5.5</v>
      </c>
      <c r="S36">
        <v>1.78</v>
      </c>
      <c r="T36">
        <f t="shared" si="27"/>
        <v>4.8</v>
      </c>
      <c r="U36">
        <v>83.62</v>
      </c>
      <c r="V36">
        <f t="shared" si="18"/>
        <v>7.4</v>
      </c>
      <c r="W36">
        <v>0.80900000000000005</v>
      </c>
      <c r="X36">
        <f t="shared" si="28"/>
        <v>5</v>
      </c>
      <c r="Y36">
        <v>-0.88</v>
      </c>
      <c r="Z36">
        <f t="shared" si="29"/>
        <v>0</v>
      </c>
      <c r="AA36" s="18">
        <v>-1E-3</v>
      </c>
      <c r="AB36">
        <f t="shared" si="30"/>
        <v>1.8</v>
      </c>
      <c r="AC36">
        <f t="shared" si="31"/>
        <v>19</v>
      </c>
      <c r="AD36">
        <v>0.93</v>
      </c>
      <c r="AE36">
        <f t="shared" si="32"/>
        <v>10</v>
      </c>
      <c r="AF36">
        <v>10</v>
      </c>
      <c r="AG36">
        <f t="shared" si="33"/>
        <v>10</v>
      </c>
      <c r="AH36">
        <v>8.85</v>
      </c>
      <c r="AI36">
        <f t="shared" si="19"/>
        <v>7.7</v>
      </c>
      <c r="AJ36">
        <v>73</v>
      </c>
      <c r="AK36">
        <f t="shared" si="34"/>
        <v>5.3</v>
      </c>
      <c r="AL36">
        <f t="shared" si="35"/>
        <v>33</v>
      </c>
    </row>
    <row r="37" spans="6:38" x14ac:dyDescent="0.45">
      <c r="F37" s="21" t="s">
        <v>272</v>
      </c>
      <c r="G37" s="20">
        <f t="shared" si="20"/>
        <v>57.099999999999994</v>
      </c>
      <c r="H37" s="21">
        <v>21768.1</v>
      </c>
      <c r="I37">
        <f t="shared" si="21"/>
        <v>1.7</v>
      </c>
      <c r="J37" s="22">
        <v>6.8000000000000005E-2</v>
      </c>
      <c r="K37" s="16">
        <f t="shared" si="22"/>
        <v>1.2</v>
      </c>
      <c r="L37" s="22">
        <v>0.79300000000000004</v>
      </c>
      <c r="M37">
        <f t="shared" si="23"/>
        <v>0.7</v>
      </c>
      <c r="N37" s="22">
        <v>3.1E-2</v>
      </c>
      <c r="O37">
        <f t="shared" si="24"/>
        <v>3.8</v>
      </c>
      <c r="P37" s="21">
        <v>0.21199999999999999</v>
      </c>
      <c r="Q37">
        <f t="shared" si="25"/>
        <v>3.9</v>
      </c>
      <c r="R37">
        <f t="shared" si="26"/>
        <v>11.299999999999999</v>
      </c>
      <c r="S37">
        <v>1.55</v>
      </c>
      <c r="T37">
        <f t="shared" si="27"/>
        <v>5.6</v>
      </c>
      <c r="U37">
        <v>76.98</v>
      </c>
      <c r="V37">
        <f t="shared" si="18"/>
        <v>6.7</v>
      </c>
      <c r="W37">
        <v>0.84799999999999998</v>
      </c>
      <c r="X37">
        <f t="shared" si="28"/>
        <v>5.6</v>
      </c>
      <c r="Y37">
        <v>0.2</v>
      </c>
      <c r="Z37">
        <f t="shared" si="29"/>
        <v>0.2</v>
      </c>
      <c r="AA37" s="18">
        <v>-2E-3</v>
      </c>
      <c r="AB37">
        <f t="shared" si="30"/>
        <v>1.6</v>
      </c>
      <c r="AC37">
        <f t="shared" si="31"/>
        <v>19.700000000000003</v>
      </c>
      <c r="AD37">
        <v>0.91</v>
      </c>
      <c r="AE37">
        <f t="shared" si="32"/>
        <v>9.6999999999999993</v>
      </c>
      <c r="AF37">
        <v>8</v>
      </c>
      <c r="AG37">
        <f t="shared" si="33"/>
        <v>7.5</v>
      </c>
      <c r="AH37">
        <v>7.03</v>
      </c>
      <c r="AI37">
        <f t="shared" si="19"/>
        <v>5.7</v>
      </c>
      <c r="AJ37">
        <v>52</v>
      </c>
      <c r="AK37">
        <f t="shared" si="34"/>
        <v>3.2</v>
      </c>
      <c r="AL37">
        <f t="shared" si="35"/>
        <v>26.099999999999998</v>
      </c>
    </row>
    <row r="38" spans="6:38" x14ac:dyDescent="0.45">
      <c r="F38" s="21" t="s">
        <v>273</v>
      </c>
      <c r="G38" s="20">
        <f t="shared" si="20"/>
        <v>56.2</v>
      </c>
      <c r="H38" s="21">
        <v>20310.7</v>
      </c>
      <c r="I38">
        <f t="shared" si="21"/>
        <v>1.6</v>
      </c>
      <c r="J38" s="22">
        <v>0.14699999999999999</v>
      </c>
      <c r="K38" s="16">
        <f t="shared" si="22"/>
        <v>0</v>
      </c>
      <c r="L38" s="22">
        <v>2.3740000000000001</v>
      </c>
      <c r="M38">
        <f t="shared" si="23"/>
        <v>0</v>
      </c>
      <c r="N38" s="22">
        <v>1.2E-2</v>
      </c>
      <c r="O38">
        <f t="shared" si="24"/>
        <v>4.4000000000000004</v>
      </c>
      <c r="P38" s="21">
        <v>0.66900000000000004</v>
      </c>
      <c r="Q38">
        <f t="shared" si="25"/>
        <v>4</v>
      </c>
      <c r="R38">
        <f t="shared" si="26"/>
        <v>10</v>
      </c>
      <c r="S38">
        <v>1.9</v>
      </c>
      <c r="T38">
        <f t="shared" si="27"/>
        <v>4.4000000000000004</v>
      </c>
      <c r="U38">
        <v>70.989999999999995</v>
      </c>
      <c r="V38">
        <f t="shared" si="18"/>
        <v>6.1</v>
      </c>
      <c r="W38">
        <v>0.88700000000000001</v>
      </c>
      <c r="X38">
        <f t="shared" si="28"/>
        <v>6.1</v>
      </c>
      <c r="Y38">
        <v>0.97</v>
      </c>
      <c r="Z38">
        <f t="shared" si="29"/>
        <v>1</v>
      </c>
      <c r="AA38" s="18">
        <v>-1.2E-2</v>
      </c>
      <c r="AB38">
        <f t="shared" si="30"/>
        <v>0</v>
      </c>
      <c r="AC38">
        <f t="shared" si="31"/>
        <v>17.600000000000001</v>
      </c>
      <c r="AD38">
        <v>0.89</v>
      </c>
      <c r="AE38">
        <f t="shared" si="32"/>
        <v>9.4</v>
      </c>
      <c r="AF38">
        <v>10</v>
      </c>
      <c r="AG38">
        <f t="shared" si="33"/>
        <v>10</v>
      </c>
      <c r="AH38">
        <v>7.56</v>
      </c>
      <c r="AI38">
        <f t="shared" si="19"/>
        <v>6.3</v>
      </c>
      <c r="AJ38">
        <v>49</v>
      </c>
      <c r="AK38">
        <f t="shared" si="34"/>
        <v>2.9</v>
      </c>
      <c r="AL38">
        <f t="shared" si="35"/>
        <v>28.599999999999998</v>
      </c>
    </row>
    <row r="39" spans="6:38" x14ac:dyDescent="0.45">
      <c r="F39" s="43" t="s">
        <v>274</v>
      </c>
      <c r="G39" s="19">
        <f t="shared" si="20"/>
        <v>56.2</v>
      </c>
      <c r="H39" s="21">
        <v>1076.3</v>
      </c>
      <c r="I39">
        <f t="shared" si="21"/>
        <v>0</v>
      </c>
      <c r="J39" s="22">
        <v>5.2999999999999999E-2</v>
      </c>
      <c r="K39" s="16">
        <f t="shared" si="22"/>
        <v>2.7</v>
      </c>
      <c r="L39" s="22">
        <v>0.79500000000000004</v>
      </c>
      <c r="M39">
        <f t="shared" si="23"/>
        <v>0.7</v>
      </c>
      <c r="N39" s="22">
        <v>5.0000000000000001E-3</v>
      </c>
      <c r="O39">
        <f t="shared" si="24"/>
        <v>3</v>
      </c>
      <c r="P39" s="21">
        <v>0.29299999999999998</v>
      </c>
      <c r="Q39">
        <f t="shared" si="25"/>
        <v>3.1</v>
      </c>
      <c r="R39">
        <f t="shared" si="26"/>
        <v>9.5</v>
      </c>
      <c r="S39">
        <v>1.72</v>
      </c>
      <c r="T39">
        <f t="shared" si="27"/>
        <v>5.1999999999999993</v>
      </c>
      <c r="U39">
        <v>70.87</v>
      </c>
      <c r="V39">
        <f t="shared" si="18"/>
        <v>6.1</v>
      </c>
      <c r="W39">
        <v>0.747</v>
      </c>
      <c r="X39">
        <f t="shared" si="28"/>
        <v>4.2</v>
      </c>
      <c r="Y39">
        <v>-12.76</v>
      </c>
      <c r="Z39">
        <f t="shared" si="29"/>
        <v>0</v>
      </c>
      <c r="AA39" s="18">
        <v>1.4E-2</v>
      </c>
      <c r="AB39">
        <f t="shared" si="30"/>
        <v>3.2</v>
      </c>
      <c r="AC39">
        <f t="shared" si="31"/>
        <v>18.7</v>
      </c>
      <c r="AD39">
        <v>0.72</v>
      </c>
      <c r="AE39">
        <f t="shared" si="32"/>
        <v>7</v>
      </c>
      <c r="AF39">
        <v>10</v>
      </c>
      <c r="AG39">
        <f t="shared" si="33"/>
        <v>10</v>
      </c>
      <c r="AH39">
        <v>10</v>
      </c>
      <c r="AI39">
        <f t="shared" si="19"/>
        <v>9</v>
      </c>
      <c r="AJ39">
        <v>40</v>
      </c>
      <c r="AK39">
        <f t="shared" si="34"/>
        <v>2</v>
      </c>
      <c r="AL39">
        <f t="shared" si="35"/>
        <v>28</v>
      </c>
    </row>
    <row r="40" spans="6:38" x14ac:dyDescent="0.45">
      <c r="F40" s="21" t="s">
        <v>65</v>
      </c>
      <c r="G40" s="19">
        <f t="shared" si="20"/>
        <v>55.3</v>
      </c>
      <c r="H40" s="21">
        <v>52129.5</v>
      </c>
      <c r="I40">
        <f t="shared" si="21"/>
        <v>4.5</v>
      </c>
      <c r="J40" s="22">
        <v>4.2999999999999997E-2</v>
      </c>
      <c r="K40" s="16">
        <f t="shared" si="22"/>
        <v>3.7</v>
      </c>
      <c r="L40" s="22">
        <v>0.67100000000000004</v>
      </c>
      <c r="M40">
        <f t="shared" si="23"/>
        <v>1.5</v>
      </c>
      <c r="N40" s="22">
        <v>1.4999999999999999E-2</v>
      </c>
      <c r="O40">
        <f t="shared" si="24"/>
        <v>5</v>
      </c>
      <c r="P40" s="21">
        <v>0.40799999999999997</v>
      </c>
      <c r="Q40">
        <f t="shared" si="25"/>
        <v>1.9</v>
      </c>
      <c r="R40">
        <f t="shared" si="26"/>
        <v>16.599999999999998</v>
      </c>
      <c r="S40">
        <v>2.54</v>
      </c>
      <c r="T40">
        <f t="shared" si="27"/>
        <v>2</v>
      </c>
      <c r="U40">
        <v>69.099999999999994</v>
      </c>
      <c r="V40">
        <f t="shared" si="18"/>
        <v>5.9</v>
      </c>
      <c r="W40">
        <v>0.91900000000000004</v>
      </c>
      <c r="X40">
        <f t="shared" si="28"/>
        <v>6.6</v>
      </c>
      <c r="Y40">
        <v>2.0499999999999998</v>
      </c>
      <c r="Z40">
        <f t="shared" si="29"/>
        <v>2.1</v>
      </c>
      <c r="AA40" s="18">
        <v>1.7000000000000001E-2</v>
      </c>
      <c r="AB40">
        <f t="shared" si="30"/>
        <v>2.6</v>
      </c>
      <c r="AC40">
        <f t="shared" si="31"/>
        <v>19.200000000000003</v>
      </c>
      <c r="AD40">
        <v>0.85</v>
      </c>
      <c r="AE40">
        <f t="shared" si="32"/>
        <v>8.9</v>
      </c>
      <c r="AG40">
        <f t="shared" si="33"/>
        <v>0</v>
      </c>
      <c r="AH40">
        <v>7.97</v>
      </c>
      <c r="AI40">
        <f t="shared" si="19"/>
        <v>6.7</v>
      </c>
      <c r="AJ40">
        <v>59</v>
      </c>
      <c r="AK40">
        <f t="shared" si="34"/>
        <v>3.9</v>
      </c>
      <c r="AL40">
        <f t="shared" si="35"/>
        <v>19.5</v>
      </c>
    </row>
    <row r="41" spans="6:38" x14ac:dyDescent="0.45">
      <c r="F41" s="21" t="s">
        <v>250</v>
      </c>
      <c r="G41" s="19">
        <f t="shared" si="20"/>
        <v>53.800000000000004</v>
      </c>
      <c r="H41" s="21">
        <v>4334.2</v>
      </c>
      <c r="I41">
        <f t="shared" si="21"/>
        <v>0.1</v>
      </c>
      <c r="J41" s="22">
        <v>3.7999999999999999E-2</v>
      </c>
      <c r="K41" s="16">
        <f t="shared" si="22"/>
        <v>4.2</v>
      </c>
      <c r="L41" s="22">
        <v>0.44400000000000001</v>
      </c>
      <c r="M41">
        <f t="shared" si="23"/>
        <v>3</v>
      </c>
      <c r="N41" s="22">
        <v>1.6E-2</v>
      </c>
      <c r="O41">
        <f t="shared" si="24"/>
        <v>5.2</v>
      </c>
      <c r="P41" s="21">
        <v>0.38100000000000001</v>
      </c>
      <c r="Q41">
        <f t="shared" si="25"/>
        <v>2.2000000000000002</v>
      </c>
      <c r="R41">
        <f t="shared" si="26"/>
        <v>14.7</v>
      </c>
      <c r="S41">
        <v>1.74</v>
      </c>
      <c r="T41">
        <f t="shared" si="27"/>
        <v>5.1999999999999993</v>
      </c>
      <c r="U41">
        <v>62.6</v>
      </c>
      <c r="V41">
        <f t="shared" si="18"/>
        <v>5.3</v>
      </c>
      <c r="W41">
        <v>0.70499999999999996</v>
      </c>
      <c r="X41">
        <f t="shared" si="28"/>
        <v>3.6</v>
      </c>
      <c r="Y41">
        <v>-0.72</v>
      </c>
      <c r="Z41">
        <f t="shared" si="29"/>
        <v>0</v>
      </c>
      <c r="AA41" s="18">
        <v>7.0000000000000001E-3</v>
      </c>
      <c r="AB41">
        <f t="shared" si="30"/>
        <v>3.4</v>
      </c>
      <c r="AC41">
        <f t="shared" si="31"/>
        <v>17.5</v>
      </c>
      <c r="AD41">
        <v>0.72</v>
      </c>
      <c r="AE41">
        <f t="shared" si="32"/>
        <v>7</v>
      </c>
      <c r="AF41">
        <v>8</v>
      </c>
      <c r="AG41">
        <f t="shared" si="33"/>
        <v>7.5</v>
      </c>
      <c r="AH41">
        <v>6.71</v>
      </c>
      <c r="AI41">
        <f t="shared" si="19"/>
        <v>5.3</v>
      </c>
      <c r="AJ41">
        <v>38</v>
      </c>
      <c r="AK41">
        <f t="shared" si="34"/>
        <v>1.8</v>
      </c>
      <c r="AL41">
        <f t="shared" si="35"/>
        <v>21.6</v>
      </c>
    </row>
    <row r="42" spans="6:38" x14ac:dyDescent="0.45">
      <c r="F42" s="21" t="s">
        <v>275</v>
      </c>
      <c r="G42" s="19">
        <f t="shared" si="20"/>
        <v>52.800000000000004</v>
      </c>
      <c r="H42" s="21">
        <v>11134.6</v>
      </c>
      <c r="I42">
        <f t="shared" si="21"/>
        <v>0.7</v>
      </c>
      <c r="J42" s="22">
        <v>0.04</v>
      </c>
      <c r="K42" s="16">
        <f t="shared" si="22"/>
        <v>4</v>
      </c>
      <c r="L42" s="22">
        <v>0.63300000000000001</v>
      </c>
      <c r="M42">
        <f t="shared" si="23"/>
        <v>1.8</v>
      </c>
      <c r="N42" s="22">
        <v>2.5000000000000001E-2</v>
      </c>
      <c r="O42">
        <f t="shared" si="24"/>
        <v>5</v>
      </c>
      <c r="P42" s="21">
        <v>0.41199999999999998</v>
      </c>
      <c r="Q42">
        <f t="shared" si="25"/>
        <v>1.9</v>
      </c>
      <c r="R42">
        <f t="shared" si="26"/>
        <v>13.4</v>
      </c>
      <c r="S42">
        <v>1.5</v>
      </c>
      <c r="T42">
        <f t="shared" si="27"/>
        <v>6</v>
      </c>
      <c r="U42">
        <v>60.53</v>
      </c>
      <c r="V42">
        <f t="shared" si="18"/>
        <v>5.0999999999999996</v>
      </c>
      <c r="W42">
        <v>0.80300000000000005</v>
      </c>
      <c r="X42">
        <f t="shared" si="28"/>
        <v>4.9000000000000004</v>
      </c>
      <c r="Y42">
        <v>1.49</v>
      </c>
      <c r="Z42">
        <f t="shared" si="29"/>
        <v>1.5</v>
      </c>
      <c r="AA42" s="18">
        <v>1.0999999999999999E-2</v>
      </c>
      <c r="AB42">
        <f t="shared" si="30"/>
        <v>3.8</v>
      </c>
      <c r="AC42">
        <f t="shared" si="31"/>
        <v>21.3</v>
      </c>
      <c r="AD42">
        <v>0.71</v>
      </c>
      <c r="AE42">
        <f t="shared" si="32"/>
        <v>6.9</v>
      </c>
      <c r="AF42">
        <v>4</v>
      </c>
      <c r="AG42">
        <f t="shared" si="33"/>
        <v>2.5</v>
      </c>
      <c r="AH42">
        <v>7.24</v>
      </c>
      <c r="AI42">
        <f t="shared" si="19"/>
        <v>5.9</v>
      </c>
      <c r="AJ42">
        <v>48</v>
      </c>
      <c r="AK42">
        <f t="shared" si="34"/>
        <v>2.8</v>
      </c>
      <c r="AL42">
        <f t="shared" si="35"/>
        <v>18.100000000000001</v>
      </c>
    </row>
    <row r="43" spans="6:38" x14ac:dyDescent="0.45">
      <c r="F43" t="s">
        <v>251</v>
      </c>
      <c r="G43" s="19">
        <f t="shared" si="20"/>
        <v>52.599999999999994</v>
      </c>
      <c r="H43">
        <v>17809</v>
      </c>
      <c r="I43">
        <f t="shared" si="21"/>
        <v>1.4</v>
      </c>
      <c r="J43" s="17">
        <v>7.5999999999999998E-2</v>
      </c>
      <c r="K43" s="16">
        <f t="shared" si="22"/>
        <v>0.4</v>
      </c>
      <c r="L43" s="17">
        <v>0.91</v>
      </c>
      <c r="M43">
        <f t="shared" si="23"/>
        <v>0</v>
      </c>
      <c r="N43" s="17">
        <v>1.6E-2</v>
      </c>
      <c r="O43">
        <f t="shared" si="24"/>
        <v>5.2</v>
      </c>
      <c r="P43">
        <v>0.29199999999999998</v>
      </c>
      <c r="Q43">
        <f t="shared" si="25"/>
        <v>3.1</v>
      </c>
      <c r="R43">
        <f t="shared" si="26"/>
        <v>10.1</v>
      </c>
      <c r="S43">
        <v>1.45</v>
      </c>
      <c r="T43">
        <f t="shared" si="27"/>
        <v>6</v>
      </c>
      <c r="U43">
        <v>72.05</v>
      </c>
      <c r="V43">
        <f t="shared" si="18"/>
        <v>6.2</v>
      </c>
      <c r="W43">
        <v>0.85799999999999998</v>
      </c>
      <c r="X43">
        <f t="shared" si="28"/>
        <v>5.7</v>
      </c>
      <c r="Y43">
        <v>-0.74</v>
      </c>
      <c r="Z43">
        <f t="shared" si="29"/>
        <v>0</v>
      </c>
      <c r="AA43" s="18">
        <v>-4.2999999999999997E-2</v>
      </c>
      <c r="AB43">
        <f t="shared" si="30"/>
        <v>0</v>
      </c>
      <c r="AC43">
        <f t="shared" si="31"/>
        <v>17.899999999999999</v>
      </c>
      <c r="AD43">
        <v>0.88</v>
      </c>
      <c r="AE43">
        <f t="shared" si="32"/>
        <v>9.3000000000000007</v>
      </c>
      <c r="AF43">
        <v>8</v>
      </c>
      <c r="AG43">
        <f t="shared" si="33"/>
        <v>7.5</v>
      </c>
      <c r="AH43">
        <v>6.5</v>
      </c>
      <c r="AI43">
        <f t="shared" si="19"/>
        <v>5.0999999999999996</v>
      </c>
      <c r="AJ43">
        <v>47</v>
      </c>
      <c r="AK43">
        <f t="shared" si="34"/>
        <v>2.7</v>
      </c>
      <c r="AL43">
        <f t="shared" si="35"/>
        <v>24.599999999999998</v>
      </c>
    </row>
    <row r="44" spans="6:38" x14ac:dyDescent="0.45">
      <c r="F44" s="21" t="s">
        <v>276</v>
      </c>
      <c r="G44" s="19">
        <f t="shared" si="20"/>
        <v>52.400000000000006</v>
      </c>
      <c r="H44" s="21">
        <v>18050.3</v>
      </c>
      <c r="I44">
        <f t="shared" si="21"/>
        <v>1.4</v>
      </c>
      <c r="J44" s="22">
        <v>3.4000000000000002E-2</v>
      </c>
      <c r="K44" s="16">
        <f t="shared" si="22"/>
        <v>4.5999999999999996</v>
      </c>
      <c r="L44" s="22">
        <v>0.43369999999999997</v>
      </c>
      <c r="M44">
        <f t="shared" si="23"/>
        <v>3.1</v>
      </c>
      <c r="N44" s="22">
        <v>5.0999999999999997E-2</v>
      </c>
      <c r="O44">
        <f t="shared" si="24"/>
        <v>0</v>
      </c>
      <c r="P44" s="21">
        <v>0.31900000000000001</v>
      </c>
      <c r="Q44">
        <f t="shared" si="25"/>
        <v>2.8</v>
      </c>
      <c r="R44">
        <f t="shared" si="26"/>
        <v>11.899999999999999</v>
      </c>
      <c r="S44">
        <v>1.51</v>
      </c>
      <c r="T44">
        <f t="shared" si="27"/>
        <v>6</v>
      </c>
      <c r="U44">
        <v>71.16</v>
      </c>
      <c r="V44">
        <f t="shared" si="18"/>
        <v>6.1</v>
      </c>
      <c r="W44">
        <v>0.876</v>
      </c>
      <c r="X44">
        <f t="shared" si="28"/>
        <v>6</v>
      </c>
      <c r="Y44">
        <v>-0.33</v>
      </c>
      <c r="Z44">
        <f t="shared" si="29"/>
        <v>0</v>
      </c>
      <c r="AA44" s="18">
        <v>-4.0000000000000001E-3</v>
      </c>
      <c r="AB44">
        <f t="shared" si="30"/>
        <v>1.2</v>
      </c>
      <c r="AC44">
        <f t="shared" si="31"/>
        <v>19.3</v>
      </c>
      <c r="AD44">
        <v>0.82</v>
      </c>
      <c r="AE44">
        <f t="shared" si="32"/>
        <v>8.4</v>
      </c>
      <c r="AF44">
        <v>5</v>
      </c>
      <c r="AG44">
        <f t="shared" si="33"/>
        <v>3.8</v>
      </c>
      <c r="AH44">
        <v>6.8</v>
      </c>
      <c r="AI44">
        <f t="shared" si="19"/>
        <v>5.4</v>
      </c>
      <c r="AJ44">
        <v>56</v>
      </c>
      <c r="AK44">
        <f t="shared" si="34"/>
        <v>3.6</v>
      </c>
      <c r="AL44">
        <f t="shared" si="35"/>
        <v>21.200000000000003</v>
      </c>
    </row>
    <row r="45" spans="6:38" x14ac:dyDescent="0.45">
      <c r="F45" s="21" t="s">
        <v>66</v>
      </c>
      <c r="G45" s="19">
        <f t="shared" si="20"/>
        <v>51</v>
      </c>
      <c r="H45" s="21">
        <v>66858.7</v>
      </c>
      <c r="I45">
        <f t="shared" si="21"/>
        <v>5.8</v>
      </c>
      <c r="J45" s="22">
        <v>2E-3</v>
      </c>
      <c r="K45" s="16">
        <f t="shared" si="22"/>
        <v>7.8</v>
      </c>
      <c r="L45" s="22">
        <v>0.58409999999999995</v>
      </c>
      <c r="M45">
        <f t="shared" si="23"/>
        <v>2.1</v>
      </c>
      <c r="N45" s="22">
        <v>2.3E-2</v>
      </c>
      <c r="O45">
        <f t="shared" si="24"/>
        <v>5.4</v>
      </c>
      <c r="P45" s="21">
        <v>0.46200000000000002</v>
      </c>
      <c r="Q45">
        <f t="shared" si="25"/>
        <v>1.4</v>
      </c>
      <c r="R45">
        <f t="shared" si="26"/>
        <v>22.5</v>
      </c>
      <c r="S45">
        <v>1.6</v>
      </c>
      <c r="T45">
        <f t="shared" si="27"/>
        <v>5.6</v>
      </c>
      <c r="U45">
        <v>57.4</v>
      </c>
      <c r="V45">
        <f t="shared" si="18"/>
        <v>4.6999999999999993</v>
      </c>
      <c r="W45">
        <v>0.85499999999999998</v>
      </c>
      <c r="X45">
        <f t="shared" si="28"/>
        <v>5.7</v>
      </c>
      <c r="Y45">
        <v>4.3</v>
      </c>
      <c r="Z45">
        <f t="shared" si="29"/>
        <v>4.3</v>
      </c>
      <c r="AA45" s="18">
        <v>-2.5999999999999999E-2</v>
      </c>
      <c r="AB45">
        <f t="shared" si="30"/>
        <v>0</v>
      </c>
      <c r="AC45">
        <f t="shared" si="31"/>
        <v>20.299999999999997</v>
      </c>
      <c r="AD45">
        <v>0.37</v>
      </c>
      <c r="AE45">
        <f t="shared" si="32"/>
        <v>2</v>
      </c>
      <c r="AF45">
        <v>2</v>
      </c>
      <c r="AG45">
        <f t="shared" si="33"/>
        <v>0</v>
      </c>
      <c r="AH45">
        <v>3.65</v>
      </c>
      <c r="AI45">
        <f t="shared" si="19"/>
        <v>1.9</v>
      </c>
      <c r="AJ45">
        <v>63</v>
      </c>
      <c r="AK45">
        <f t="shared" si="34"/>
        <v>4.3</v>
      </c>
      <c r="AL45">
        <f t="shared" si="35"/>
        <v>8.1999999999999993</v>
      </c>
    </row>
    <row r="46" spans="6:38" x14ac:dyDescent="0.45">
      <c r="F46" t="s">
        <v>67</v>
      </c>
      <c r="G46" s="19">
        <f t="shared" si="20"/>
        <v>50.6</v>
      </c>
      <c r="H46">
        <v>7738.9</v>
      </c>
      <c r="I46">
        <f t="shared" si="21"/>
        <v>0.4</v>
      </c>
      <c r="J46" s="17">
        <v>0.20699999999999999</v>
      </c>
      <c r="K46" s="16">
        <f t="shared" si="22"/>
        <v>0</v>
      </c>
      <c r="L46" s="17">
        <v>0.19600000000000001</v>
      </c>
      <c r="M46">
        <f t="shared" si="23"/>
        <v>4.7</v>
      </c>
      <c r="N46" s="17">
        <v>0.11700000000000001</v>
      </c>
      <c r="O46">
        <f t="shared" si="24"/>
        <v>0</v>
      </c>
      <c r="P46">
        <v>0.59299999999999997</v>
      </c>
      <c r="Q46">
        <f t="shared" si="25"/>
        <v>0.1</v>
      </c>
      <c r="R46">
        <f t="shared" si="26"/>
        <v>5.2</v>
      </c>
      <c r="S46">
        <v>1.76</v>
      </c>
      <c r="T46">
        <f t="shared" si="27"/>
        <v>4.8</v>
      </c>
      <c r="U46">
        <v>58.94</v>
      </c>
      <c r="V46">
        <f t="shared" si="18"/>
        <v>4.9000000000000004</v>
      </c>
      <c r="W46">
        <v>0.69299999999999995</v>
      </c>
      <c r="X46">
        <f t="shared" si="28"/>
        <v>3.4</v>
      </c>
      <c r="Y46">
        <v>2.85</v>
      </c>
      <c r="Z46">
        <f t="shared" si="29"/>
        <v>2.9</v>
      </c>
      <c r="AA46" s="18">
        <v>1.6E-2</v>
      </c>
      <c r="AB46">
        <f t="shared" si="30"/>
        <v>2.8</v>
      </c>
      <c r="AC46">
        <f t="shared" si="31"/>
        <v>18.8</v>
      </c>
      <c r="AD46">
        <v>0.83</v>
      </c>
      <c r="AE46">
        <f t="shared" si="32"/>
        <v>8.6</v>
      </c>
      <c r="AF46">
        <v>8</v>
      </c>
      <c r="AG46">
        <f t="shared" si="33"/>
        <v>7.5</v>
      </c>
      <c r="AH46">
        <v>7.73</v>
      </c>
      <c r="AI46">
        <f t="shared" si="19"/>
        <v>6.5</v>
      </c>
      <c r="AJ46">
        <v>60</v>
      </c>
      <c r="AK46">
        <f t="shared" si="34"/>
        <v>4</v>
      </c>
      <c r="AL46">
        <f t="shared" si="35"/>
        <v>26.6</v>
      </c>
    </row>
    <row r="47" spans="6:38" x14ac:dyDescent="0.45">
      <c r="F47" s="21" t="s">
        <v>277</v>
      </c>
      <c r="G47" s="19">
        <f t="shared" si="20"/>
        <v>49.6</v>
      </c>
      <c r="H47" s="21">
        <v>14946.6</v>
      </c>
      <c r="I47">
        <f t="shared" si="21"/>
        <v>1.1000000000000001</v>
      </c>
      <c r="J47" s="22">
        <v>5.6000000000000001E-2</v>
      </c>
      <c r="K47" s="16">
        <f t="shared" si="22"/>
        <v>2.4</v>
      </c>
      <c r="L47" s="22">
        <v>0.55600000000000005</v>
      </c>
      <c r="M47">
        <f t="shared" si="23"/>
        <v>2.2999999999999998</v>
      </c>
      <c r="N47" s="22">
        <v>5.0999999999999997E-2</v>
      </c>
      <c r="O47">
        <f t="shared" si="24"/>
        <v>0</v>
      </c>
      <c r="P47" s="21">
        <v>0.34599999999999997</v>
      </c>
      <c r="Q47">
        <f t="shared" si="25"/>
        <v>2.5</v>
      </c>
      <c r="R47">
        <f t="shared" si="26"/>
        <v>8.3000000000000007</v>
      </c>
      <c r="S47">
        <v>1.56</v>
      </c>
      <c r="T47">
        <f t="shared" si="27"/>
        <v>5.6</v>
      </c>
      <c r="U47">
        <v>75.09</v>
      </c>
      <c r="V47">
        <f t="shared" si="18"/>
        <v>6.5</v>
      </c>
      <c r="W47">
        <v>0.82099999999999995</v>
      </c>
      <c r="X47">
        <f t="shared" si="28"/>
        <v>5.2</v>
      </c>
      <c r="Y47">
        <v>-0.2</v>
      </c>
      <c r="Z47">
        <f t="shared" si="29"/>
        <v>0</v>
      </c>
      <c r="AA47" s="18">
        <v>-7.0000000000000001E-3</v>
      </c>
      <c r="AB47">
        <f t="shared" si="30"/>
        <v>0.6</v>
      </c>
      <c r="AC47">
        <f t="shared" si="31"/>
        <v>17.900000000000002</v>
      </c>
      <c r="AD47">
        <v>0.9</v>
      </c>
      <c r="AE47">
        <f t="shared" si="32"/>
        <v>9.6</v>
      </c>
      <c r="AF47">
        <v>7</v>
      </c>
      <c r="AG47">
        <f t="shared" si="33"/>
        <v>6.3</v>
      </c>
      <c r="AH47">
        <v>6.43</v>
      </c>
      <c r="AI47">
        <f t="shared" si="19"/>
        <v>5</v>
      </c>
      <c r="AJ47">
        <v>45</v>
      </c>
      <c r="AK47">
        <f t="shared" si="34"/>
        <v>2.5</v>
      </c>
      <c r="AL47">
        <f t="shared" si="35"/>
        <v>23.4</v>
      </c>
    </row>
    <row r="48" spans="6:38" x14ac:dyDescent="0.45">
      <c r="F48" s="21" t="s">
        <v>252</v>
      </c>
      <c r="G48" s="19">
        <f t="shared" si="20"/>
        <v>49.3</v>
      </c>
      <c r="H48" s="21">
        <v>4919.2</v>
      </c>
      <c r="I48">
        <f t="shared" si="21"/>
        <v>0.2</v>
      </c>
      <c r="J48" s="22">
        <v>0.21299999999999999</v>
      </c>
      <c r="K48" s="16">
        <f t="shared" si="22"/>
        <v>0</v>
      </c>
      <c r="L48" s="22">
        <v>0.54500000000000004</v>
      </c>
      <c r="M48">
        <f t="shared" si="23"/>
        <v>2.4</v>
      </c>
      <c r="N48" s="22">
        <v>3.5999999999999997E-2</v>
      </c>
      <c r="O48">
        <f t="shared" si="24"/>
        <v>2.8</v>
      </c>
      <c r="P48" s="21">
        <v>0.64200000000000002</v>
      </c>
      <c r="Q48">
        <f t="shared" si="25"/>
        <v>4</v>
      </c>
      <c r="R48">
        <f t="shared" si="26"/>
        <v>9.4</v>
      </c>
      <c r="S48">
        <v>1.85</v>
      </c>
      <c r="T48">
        <f t="shared" si="27"/>
        <v>4.4000000000000004</v>
      </c>
      <c r="U48">
        <v>80.28</v>
      </c>
      <c r="V48">
        <f t="shared" si="18"/>
        <v>7.1</v>
      </c>
      <c r="W48">
        <v>0.61499999999999999</v>
      </c>
      <c r="X48">
        <f t="shared" si="28"/>
        <v>2.2999999999999998</v>
      </c>
      <c r="Y48">
        <v>0</v>
      </c>
      <c r="Z48">
        <f t="shared" si="29"/>
        <v>0</v>
      </c>
      <c r="AA48" s="18">
        <v>1.6E-2</v>
      </c>
      <c r="AB48">
        <f t="shared" si="30"/>
        <v>2.8</v>
      </c>
      <c r="AC48">
        <f t="shared" si="31"/>
        <v>16.600000000000001</v>
      </c>
      <c r="AD48">
        <v>0.86</v>
      </c>
      <c r="AE48">
        <f t="shared" si="32"/>
        <v>9</v>
      </c>
      <c r="AF48">
        <v>7</v>
      </c>
      <c r="AG48">
        <f t="shared" si="33"/>
        <v>6.3</v>
      </c>
      <c r="AH48">
        <v>6.52</v>
      </c>
      <c r="AI48">
        <f t="shared" si="19"/>
        <v>5.0999999999999996</v>
      </c>
      <c r="AJ48">
        <v>49</v>
      </c>
      <c r="AK48">
        <f t="shared" si="34"/>
        <v>2.9</v>
      </c>
      <c r="AL48">
        <f t="shared" si="35"/>
        <v>23.299999999999997</v>
      </c>
    </row>
    <row r="49" spans="6:38" x14ac:dyDescent="0.45">
      <c r="F49" s="21" t="s">
        <v>68</v>
      </c>
      <c r="G49" s="19">
        <f t="shared" si="20"/>
        <v>49.2</v>
      </c>
      <c r="H49" s="21">
        <v>15491.3</v>
      </c>
      <c r="I49">
        <f t="shared" si="21"/>
        <v>1.1000000000000001</v>
      </c>
      <c r="J49" s="22">
        <v>0.10299999999999999</v>
      </c>
      <c r="K49" s="16">
        <f t="shared" si="22"/>
        <v>0</v>
      </c>
      <c r="L49" s="22">
        <v>0.63700000000000001</v>
      </c>
      <c r="M49">
        <f t="shared" si="23"/>
        <v>1.8</v>
      </c>
      <c r="N49" s="22">
        <v>1.6E-2</v>
      </c>
      <c r="O49">
        <f t="shared" si="24"/>
        <v>5.2</v>
      </c>
      <c r="P49" s="21">
        <v>0.50900000000000001</v>
      </c>
      <c r="Q49">
        <f t="shared" si="25"/>
        <v>0.9</v>
      </c>
      <c r="R49">
        <f t="shared" si="26"/>
        <v>9.0000000000000018</v>
      </c>
      <c r="S49">
        <v>1.88</v>
      </c>
      <c r="T49">
        <f t="shared" si="27"/>
        <v>4.4000000000000004</v>
      </c>
      <c r="U49">
        <v>70.06</v>
      </c>
      <c r="V49">
        <f t="shared" si="18"/>
        <v>6</v>
      </c>
      <c r="W49">
        <v>0.80500000000000005</v>
      </c>
      <c r="X49">
        <f t="shared" si="28"/>
        <v>5</v>
      </c>
      <c r="Y49">
        <v>-0.11</v>
      </c>
      <c r="Z49">
        <f t="shared" si="29"/>
        <v>0</v>
      </c>
      <c r="AA49" s="18">
        <v>1.2999999999999999E-2</v>
      </c>
      <c r="AB49">
        <f t="shared" si="30"/>
        <v>3.4</v>
      </c>
      <c r="AC49">
        <f t="shared" si="31"/>
        <v>18.8</v>
      </c>
      <c r="AD49">
        <v>0.88</v>
      </c>
      <c r="AE49">
        <f t="shared" si="32"/>
        <v>9.3000000000000007</v>
      </c>
      <c r="AF49">
        <v>6</v>
      </c>
      <c r="AG49">
        <f t="shared" si="33"/>
        <v>5</v>
      </c>
      <c r="AH49">
        <v>6.85</v>
      </c>
      <c r="AI49">
        <f t="shared" si="19"/>
        <v>5.5</v>
      </c>
      <c r="AJ49">
        <v>36</v>
      </c>
      <c r="AK49">
        <f t="shared" si="34"/>
        <v>1.6</v>
      </c>
      <c r="AL49">
        <f t="shared" si="35"/>
        <v>21.400000000000002</v>
      </c>
    </row>
    <row r="50" spans="6:38" x14ac:dyDescent="0.45">
      <c r="F50" t="s">
        <v>278</v>
      </c>
      <c r="G50" s="19">
        <f t="shared" si="20"/>
        <v>48.900000000000006</v>
      </c>
      <c r="H50">
        <v>13974.4</v>
      </c>
      <c r="I50">
        <f t="shared" si="21"/>
        <v>1</v>
      </c>
      <c r="J50" s="17">
        <v>4.3999999999999997E-2</v>
      </c>
      <c r="K50" s="16">
        <f t="shared" si="22"/>
        <v>3.6</v>
      </c>
      <c r="L50" s="17">
        <v>0.32800000000000001</v>
      </c>
      <c r="M50">
        <f t="shared" si="23"/>
        <v>3.8</v>
      </c>
      <c r="N50" s="17">
        <v>0.153</v>
      </c>
      <c r="O50">
        <f t="shared" si="24"/>
        <v>0</v>
      </c>
      <c r="P50">
        <v>0.40500000000000003</v>
      </c>
      <c r="Q50">
        <f t="shared" si="25"/>
        <v>1.9</v>
      </c>
      <c r="R50">
        <f t="shared" si="26"/>
        <v>10.299999999999999</v>
      </c>
      <c r="S50">
        <v>1.64</v>
      </c>
      <c r="T50">
        <f t="shared" si="27"/>
        <v>5.6</v>
      </c>
      <c r="U50">
        <v>59.12</v>
      </c>
      <c r="V50">
        <f t="shared" si="18"/>
        <v>4.9000000000000004</v>
      </c>
      <c r="W50">
        <v>0.79500000000000004</v>
      </c>
      <c r="X50">
        <f t="shared" si="28"/>
        <v>4.8</v>
      </c>
      <c r="Y50">
        <v>-0.28999999999999998</v>
      </c>
      <c r="Z50">
        <f t="shared" si="29"/>
        <v>0</v>
      </c>
      <c r="AA50" s="18">
        <v>-6.2E-2</v>
      </c>
      <c r="AB50">
        <f t="shared" si="30"/>
        <v>0</v>
      </c>
      <c r="AC50">
        <f t="shared" si="31"/>
        <v>15.3</v>
      </c>
      <c r="AD50">
        <v>0.9</v>
      </c>
      <c r="AE50">
        <f t="shared" si="32"/>
        <v>9.6</v>
      </c>
      <c r="AF50">
        <v>7</v>
      </c>
      <c r="AG50">
        <f t="shared" si="33"/>
        <v>6.3</v>
      </c>
      <c r="AH50">
        <v>6.53</v>
      </c>
      <c r="AI50">
        <f t="shared" si="19"/>
        <v>5.0999999999999996</v>
      </c>
      <c r="AJ50">
        <v>43</v>
      </c>
      <c r="AK50">
        <f t="shared" si="34"/>
        <v>2.2999999999999998</v>
      </c>
      <c r="AL50">
        <f t="shared" si="35"/>
        <v>23.3</v>
      </c>
    </row>
    <row r="51" spans="6:38" x14ac:dyDescent="0.45">
      <c r="F51" s="21" t="s">
        <v>69</v>
      </c>
      <c r="G51" s="19">
        <f t="shared" si="20"/>
        <v>48.400000000000006</v>
      </c>
      <c r="H51" s="21">
        <v>6635.5</v>
      </c>
      <c r="I51">
        <f t="shared" si="21"/>
        <v>0.3</v>
      </c>
      <c r="J51" s="22">
        <v>5.0999999999999997E-2</v>
      </c>
      <c r="K51" s="16">
        <f t="shared" si="22"/>
        <v>2.9</v>
      </c>
      <c r="L51" s="22">
        <v>0.35699999999999998</v>
      </c>
      <c r="M51">
        <f t="shared" si="23"/>
        <v>3.6</v>
      </c>
      <c r="N51" s="22">
        <v>4.2999999999999997E-2</v>
      </c>
      <c r="O51">
        <f t="shared" si="24"/>
        <v>1.4</v>
      </c>
      <c r="P51" s="21">
        <v>0.40200000000000002</v>
      </c>
      <c r="Q51">
        <f t="shared" si="25"/>
        <v>2</v>
      </c>
      <c r="R51">
        <f t="shared" si="26"/>
        <v>10.199999999999999</v>
      </c>
      <c r="S51">
        <v>2.02</v>
      </c>
      <c r="T51">
        <f t="shared" si="27"/>
        <v>4</v>
      </c>
      <c r="U51">
        <v>68.290000000000006</v>
      </c>
      <c r="V51">
        <f t="shared" si="18"/>
        <v>5.8</v>
      </c>
      <c r="W51">
        <v>0.76200000000000001</v>
      </c>
      <c r="X51">
        <f t="shared" si="28"/>
        <v>4.4000000000000004</v>
      </c>
      <c r="Y51">
        <v>-1.76</v>
      </c>
      <c r="Z51">
        <f t="shared" si="29"/>
        <v>0</v>
      </c>
      <c r="AA51" s="18">
        <v>1.2E-2</v>
      </c>
      <c r="AB51">
        <f t="shared" si="30"/>
        <v>3.6</v>
      </c>
      <c r="AC51">
        <f t="shared" si="31"/>
        <v>17.8</v>
      </c>
      <c r="AD51">
        <v>0.87</v>
      </c>
      <c r="AE51">
        <f t="shared" si="32"/>
        <v>9.1</v>
      </c>
      <c r="AF51">
        <v>6</v>
      </c>
      <c r="AG51">
        <f t="shared" si="33"/>
        <v>5</v>
      </c>
      <c r="AH51">
        <v>6.09</v>
      </c>
      <c r="AI51">
        <f t="shared" si="19"/>
        <v>4.7</v>
      </c>
      <c r="AJ51">
        <v>36</v>
      </c>
      <c r="AK51">
        <f t="shared" si="34"/>
        <v>1.6</v>
      </c>
      <c r="AL51">
        <f t="shared" si="35"/>
        <v>20.400000000000002</v>
      </c>
    </row>
    <row r="52" spans="6:38" x14ac:dyDescent="0.45">
      <c r="F52" t="s">
        <v>70</v>
      </c>
      <c r="G52" s="19">
        <f t="shared" si="20"/>
        <v>48.1</v>
      </c>
      <c r="H52">
        <v>5956.1</v>
      </c>
      <c r="I52">
        <f t="shared" si="21"/>
        <v>0.3</v>
      </c>
      <c r="J52" s="17">
        <v>4.4999999999999998E-2</v>
      </c>
      <c r="K52" s="16">
        <f t="shared" si="22"/>
        <v>3.5</v>
      </c>
      <c r="L52" s="17">
        <v>0.62280000000000002</v>
      </c>
      <c r="M52">
        <f t="shared" si="23"/>
        <v>1.8</v>
      </c>
      <c r="N52" s="17">
        <v>1E-3</v>
      </c>
      <c r="O52">
        <f t="shared" si="24"/>
        <v>2.2000000000000002</v>
      </c>
      <c r="P52">
        <v>0.47299999999999998</v>
      </c>
      <c r="Q52">
        <f t="shared" si="25"/>
        <v>1.3</v>
      </c>
      <c r="R52">
        <f t="shared" si="26"/>
        <v>9.1</v>
      </c>
      <c r="S52">
        <v>2.0099999999999998</v>
      </c>
      <c r="T52">
        <f t="shared" si="27"/>
        <v>4</v>
      </c>
      <c r="U52">
        <v>67.61</v>
      </c>
      <c r="V52">
        <f t="shared" ref="V52:V83" si="36">IF(U52 &gt;= 90, 8, MAX(0, 8 - ROUNDDOWN((90-U52)/0.985, 0)*0.1))</f>
        <v>5.8</v>
      </c>
      <c r="W52">
        <v>0.74</v>
      </c>
      <c r="X52">
        <f t="shared" si="28"/>
        <v>4.0999999999999996</v>
      </c>
      <c r="Y52">
        <v>0</v>
      </c>
      <c r="Z52">
        <f t="shared" si="29"/>
        <v>0</v>
      </c>
      <c r="AA52" s="18">
        <v>1.2E-2</v>
      </c>
      <c r="AB52">
        <f t="shared" si="30"/>
        <v>3.6</v>
      </c>
      <c r="AC52">
        <f t="shared" si="31"/>
        <v>17.5</v>
      </c>
      <c r="AD52">
        <v>0.89</v>
      </c>
      <c r="AE52">
        <f t="shared" si="32"/>
        <v>9.4</v>
      </c>
      <c r="AF52">
        <v>7</v>
      </c>
      <c r="AG52">
        <f t="shared" si="33"/>
        <v>6.3</v>
      </c>
      <c r="AH52">
        <v>5.71</v>
      </c>
      <c r="AI52">
        <f t="shared" si="19"/>
        <v>4.2</v>
      </c>
      <c r="AJ52">
        <v>36</v>
      </c>
      <c r="AK52">
        <f t="shared" si="34"/>
        <v>1.6</v>
      </c>
      <c r="AL52">
        <f t="shared" si="35"/>
        <v>21.5</v>
      </c>
    </row>
    <row r="53" spans="6:38" x14ac:dyDescent="0.45">
      <c r="F53" s="21" t="s">
        <v>71</v>
      </c>
      <c r="G53" s="19">
        <f t="shared" si="20"/>
        <v>48.1</v>
      </c>
      <c r="H53" s="21">
        <v>9994.6</v>
      </c>
      <c r="I53">
        <f t="shared" si="21"/>
        <v>0.6</v>
      </c>
      <c r="J53" s="22">
        <v>0.14899999999999999</v>
      </c>
      <c r="K53" s="16">
        <f t="shared" si="22"/>
        <v>0</v>
      </c>
      <c r="L53" s="22">
        <v>0.43209999999999998</v>
      </c>
      <c r="M53">
        <f t="shared" si="23"/>
        <v>3.1</v>
      </c>
      <c r="N53" s="22">
        <v>0.05</v>
      </c>
      <c r="O53">
        <f t="shared" si="24"/>
        <v>0</v>
      </c>
      <c r="P53" s="21">
        <v>0.51500000000000001</v>
      </c>
      <c r="Q53">
        <f t="shared" si="25"/>
        <v>0.8</v>
      </c>
      <c r="R53">
        <f t="shared" si="26"/>
        <v>4.5</v>
      </c>
      <c r="S53">
        <v>2.12</v>
      </c>
      <c r="T53">
        <f t="shared" si="27"/>
        <v>3.5999999999999996</v>
      </c>
      <c r="U53">
        <v>74.39</v>
      </c>
      <c r="V53">
        <f t="shared" si="36"/>
        <v>6.5</v>
      </c>
      <c r="W53">
        <v>0.71399999999999997</v>
      </c>
      <c r="X53">
        <f t="shared" si="28"/>
        <v>3.7</v>
      </c>
      <c r="Y53">
        <v>-7.84</v>
      </c>
      <c r="Z53">
        <f t="shared" si="29"/>
        <v>0</v>
      </c>
      <c r="AA53" s="18">
        <v>8.9999999999999993E-3</v>
      </c>
      <c r="AB53">
        <f t="shared" si="30"/>
        <v>3.8</v>
      </c>
      <c r="AC53">
        <f t="shared" si="31"/>
        <v>17.600000000000001</v>
      </c>
      <c r="AD53">
        <v>0.88</v>
      </c>
      <c r="AE53">
        <f t="shared" si="32"/>
        <v>9.3000000000000007</v>
      </c>
      <c r="AF53">
        <v>10</v>
      </c>
      <c r="AG53">
        <f t="shared" si="33"/>
        <v>10</v>
      </c>
      <c r="AH53">
        <v>6.25</v>
      </c>
      <c r="AI53">
        <f t="shared" si="19"/>
        <v>4.8</v>
      </c>
      <c r="AJ53">
        <v>39</v>
      </c>
      <c r="AK53">
        <f t="shared" si="34"/>
        <v>1.9</v>
      </c>
      <c r="AL53">
        <f t="shared" si="35"/>
        <v>26</v>
      </c>
    </row>
    <row r="54" spans="6:38" x14ac:dyDescent="0.45">
      <c r="F54" t="s">
        <v>72</v>
      </c>
      <c r="G54" s="19">
        <f t="shared" si="20"/>
        <v>48</v>
      </c>
      <c r="H54">
        <v>3560.2</v>
      </c>
      <c r="I54">
        <f t="shared" si="21"/>
        <v>0.1</v>
      </c>
      <c r="J54" s="17">
        <v>3.9E-2</v>
      </c>
      <c r="K54" s="16">
        <f t="shared" si="22"/>
        <v>4.0999999999999996</v>
      </c>
      <c r="L54" s="17">
        <v>1.3242</v>
      </c>
      <c r="M54">
        <f t="shared" si="23"/>
        <v>0</v>
      </c>
      <c r="N54" s="17">
        <v>7.2999999999999995E-2</v>
      </c>
      <c r="O54">
        <f t="shared" si="24"/>
        <v>0</v>
      </c>
      <c r="P54">
        <v>0.28499999999999998</v>
      </c>
      <c r="Q54">
        <f t="shared" si="25"/>
        <v>3.1</v>
      </c>
      <c r="R54">
        <f t="shared" si="26"/>
        <v>7.2999999999999989</v>
      </c>
      <c r="S54">
        <v>1.5</v>
      </c>
      <c r="T54">
        <f t="shared" si="27"/>
        <v>6</v>
      </c>
      <c r="U54">
        <v>71.14</v>
      </c>
      <c r="V54">
        <f t="shared" si="36"/>
        <v>6.1</v>
      </c>
      <c r="W54">
        <v>0.66600000000000004</v>
      </c>
      <c r="X54">
        <f t="shared" si="28"/>
        <v>3</v>
      </c>
      <c r="Y54">
        <v>0</v>
      </c>
      <c r="Z54">
        <f t="shared" si="29"/>
        <v>0</v>
      </c>
      <c r="AA54" s="18">
        <v>6.0000000000000001E-3</v>
      </c>
      <c r="AB54">
        <f t="shared" si="30"/>
        <v>3.2</v>
      </c>
      <c r="AC54">
        <f t="shared" si="31"/>
        <v>18.3</v>
      </c>
      <c r="AD54">
        <v>0.66</v>
      </c>
      <c r="AE54">
        <f t="shared" si="32"/>
        <v>6.1</v>
      </c>
      <c r="AF54">
        <v>8</v>
      </c>
      <c r="AG54">
        <f t="shared" si="33"/>
        <v>7.5</v>
      </c>
      <c r="AH54">
        <v>5.54</v>
      </c>
      <c r="AI54">
        <f t="shared" si="19"/>
        <v>4</v>
      </c>
      <c r="AJ54">
        <v>68</v>
      </c>
      <c r="AK54">
        <f t="shared" si="34"/>
        <v>4.8</v>
      </c>
      <c r="AL54">
        <f t="shared" si="35"/>
        <v>22.400000000000002</v>
      </c>
    </row>
    <row r="55" spans="6:38" x14ac:dyDescent="0.45">
      <c r="F55" s="21" t="s">
        <v>73</v>
      </c>
      <c r="G55" s="19">
        <f t="shared" si="20"/>
        <v>47.599999999999994</v>
      </c>
      <c r="H55" s="21">
        <v>5183.6000000000004</v>
      </c>
      <c r="I55">
        <f t="shared" si="21"/>
        <v>0.2</v>
      </c>
      <c r="J55" s="22">
        <v>0.06</v>
      </c>
      <c r="K55" s="16">
        <f t="shared" si="22"/>
        <v>2</v>
      </c>
      <c r="L55" s="22">
        <v>0.94199999999999995</v>
      </c>
      <c r="M55">
        <f t="shared" si="23"/>
        <v>0</v>
      </c>
      <c r="N55" s="22">
        <v>5.8999999999999997E-2</v>
      </c>
      <c r="O55">
        <f t="shared" si="24"/>
        <v>0</v>
      </c>
      <c r="P55" s="21">
        <v>0.40799999999999997</v>
      </c>
      <c r="Q55">
        <f t="shared" si="25"/>
        <v>1.9</v>
      </c>
      <c r="R55">
        <f t="shared" si="26"/>
        <v>4.0999999999999996</v>
      </c>
      <c r="S55">
        <v>1.97</v>
      </c>
      <c r="T55">
        <f t="shared" si="27"/>
        <v>4</v>
      </c>
      <c r="U55">
        <v>90.04</v>
      </c>
      <c r="V55">
        <f t="shared" si="36"/>
        <v>8</v>
      </c>
      <c r="W55">
        <v>0.70899999999999996</v>
      </c>
      <c r="X55">
        <f t="shared" si="28"/>
        <v>3.6</v>
      </c>
      <c r="Y55">
        <v>-7.98</v>
      </c>
      <c r="Z55">
        <f t="shared" si="29"/>
        <v>0</v>
      </c>
      <c r="AA55" s="18">
        <v>3.0000000000000001E-3</v>
      </c>
      <c r="AB55">
        <f t="shared" si="30"/>
        <v>2.6</v>
      </c>
      <c r="AC55">
        <f t="shared" si="31"/>
        <v>18.2</v>
      </c>
      <c r="AD55">
        <v>0.9</v>
      </c>
      <c r="AE55">
        <f t="shared" si="32"/>
        <v>9.6</v>
      </c>
      <c r="AF55">
        <v>8</v>
      </c>
      <c r="AG55">
        <f t="shared" si="33"/>
        <v>7.5</v>
      </c>
      <c r="AH55">
        <v>7.13</v>
      </c>
      <c r="AI55">
        <f t="shared" si="19"/>
        <v>5.8</v>
      </c>
      <c r="AJ55">
        <v>44</v>
      </c>
      <c r="AK55">
        <f t="shared" si="34"/>
        <v>2.4</v>
      </c>
      <c r="AL55">
        <f t="shared" si="35"/>
        <v>25.3</v>
      </c>
    </row>
    <row r="56" spans="6:38" x14ac:dyDescent="0.45">
      <c r="F56" s="21" t="s">
        <v>253</v>
      </c>
      <c r="G56" s="19">
        <f t="shared" si="20"/>
        <v>47.5</v>
      </c>
      <c r="H56" s="21">
        <v>6778.6</v>
      </c>
      <c r="I56">
        <f t="shared" si="21"/>
        <v>0.4</v>
      </c>
      <c r="J56" s="22">
        <v>0.158</v>
      </c>
      <c r="K56" s="16">
        <f t="shared" si="22"/>
        <v>0</v>
      </c>
      <c r="L56" s="22">
        <v>0.54500000000000004</v>
      </c>
      <c r="M56">
        <f t="shared" si="23"/>
        <v>2.4</v>
      </c>
      <c r="N56" s="22">
        <v>3.2000000000000001E-2</v>
      </c>
      <c r="O56">
        <f t="shared" si="24"/>
        <v>3.6</v>
      </c>
      <c r="P56" s="21">
        <v>0.33500000000000002</v>
      </c>
      <c r="Q56">
        <f t="shared" si="25"/>
        <v>2.6</v>
      </c>
      <c r="R56">
        <f t="shared" si="26"/>
        <v>9</v>
      </c>
      <c r="S56">
        <v>1.68</v>
      </c>
      <c r="T56">
        <f t="shared" si="27"/>
        <v>5.1999999999999993</v>
      </c>
      <c r="U56">
        <v>68.33</v>
      </c>
      <c r="V56">
        <f t="shared" si="36"/>
        <v>5.8</v>
      </c>
      <c r="W56">
        <v>0.77</v>
      </c>
      <c r="X56">
        <f t="shared" si="28"/>
        <v>4.5</v>
      </c>
      <c r="Y56">
        <v>0.38</v>
      </c>
      <c r="Z56">
        <f t="shared" si="29"/>
        <v>0.4</v>
      </c>
      <c r="AA56" s="18">
        <v>-4.0000000000000001E-3</v>
      </c>
      <c r="AB56">
        <f t="shared" si="30"/>
        <v>1.2</v>
      </c>
      <c r="AC56">
        <f t="shared" si="31"/>
        <v>17.100000000000001</v>
      </c>
      <c r="AD56">
        <v>0.83</v>
      </c>
      <c r="AE56">
        <f t="shared" si="32"/>
        <v>8.6</v>
      </c>
      <c r="AF56">
        <v>7</v>
      </c>
      <c r="AG56">
        <f t="shared" si="33"/>
        <v>6.3</v>
      </c>
      <c r="AH56">
        <v>6.03</v>
      </c>
      <c r="AI56">
        <f t="shared" ref="AI56:AI87" si="37">IF(AH56 &lt;= 2, 0, IF(AH56 &gt;= 10, 9, ROUND(9+((AH56-10)/0.009)*0.01, 1)))</f>
        <v>4.5999999999999996</v>
      </c>
      <c r="AJ56">
        <v>39</v>
      </c>
      <c r="AK56">
        <f t="shared" si="34"/>
        <v>1.9</v>
      </c>
      <c r="AL56">
        <f t="shared" si="35"/>
        <v>21.4</v>
      </c>
    </row>
    <row r="57" spans="6:38" x14ac:dyDescent="0.45">
      <c r="F57" t="s">
        <v>279</v>
      </c>
      <c r="G57" s="19">
        <f t="shared" si="20"/>
        <v>47.1</v>
      </c>
      <c r="H57">
        <v>13650.6</v>
      </c>
      <c r="I57">
        <f t="shared" si="21"/>
        <v>1</v>
      </c>
      <c r="J57" s="17">
        <v>6.5000000000000002E-2</v>
      </c>
      <c r="K57" s="16">
        <f t="shared" si="22"/>
        <v>1.5</v>
      </c>
      <c r="L57" s="17">
        <v>0.68410000000000004</v>
      </c>
      <c r="M57">
        <f t="shared" si="23"/>
        <v>1.4</v>
      </c>
      <c r="N57" s="17">
        <v>1.61</v>
      </c>
      <c r="O57">
        <f t="shared" si="24"/>
        <v>0</v>
      </c>
      <c r="P57">
        <v>0.42</v>
      </c>
      <c r="Q57">
        <f t="shared" si="25"/>
        <v>1.8</v>
      </c>
      <c r="R57">
        <f t="shared" si="26"/>
        <v>5.7</v>
      </c>
      <c r="S57">
        <v>1.93</v>
      </c>
      <c r="T57">
        <f t="shared" si="27"/>
        <v>4.4000000000000004</v>
      </c>
      <c r="U57">
        <v>71.010000000000005</v>
      </c>
      <c r="V57">
        <f t="shared" si="36"/>
        <v>6.1</v>
      </c>
      <c r="W57">
        <v>0.84199999999999997</v>
      </c>
      <c r="X57">
        <f t="shared" si="28"/>
        <v>5.5</v>
      </c>
      <c r="Y57">
        <v>-0.08</v>
      </c>
      <c r="Z57">
        <f t="shared" si="29"/>
        <v>0</v>
      </c>
      <c r="AA57" s="18">
        <v>8.9999999999999993E-3</v>
      </c>
      <c r="AB57">
        <f t="shared" si="30"/>
        <v>3.8</v>
      </c>
      <c r="AC57">
        <f t="shared" si="31"/>
        <v>19.8</v>
      </c>
      <c r="AD57">
        <v>0.88</v>
      </c>
      <c r="AE57">
        <f t="shared" si="32"/>
        <v>9.3000000000000007</v>
      </c>
      <c r="AF57">
        <v>6</v>
      </c>
      <c r="AG57">
        <f t="shared" si="33"/>
        <v>5</v>
      </c>
      <c r="AH57">
        <v>6.85</v>
      </c>
      <c r="AI57">
        <f t="shared" si="37"/>
        <v>5.5</v>
      </c>
      <c r="AJ57">
        <v>38</v>
      </c>
      <c r="AK57">
        <f t="shared" si="34"/>
        <v>1.8</v>
      </c>
      <c r="AL57">
        <f t="shared" si="35"/>
        <v>21.6</v>
      </c>
    </row>
    <row r="58" spans="6:38" x14ac:dyDescent="0.45">
      <c r="F58" s="21" t="s">
        <v>74</v>
      </c>
      <c r="G58" s="19">
        <f t="shared" si="20"/>
        <v>47.1</v>
      </c>
      <c r="H58" s="21">
        <v>1633.6</v>
      </c>
      <c r="I58">
        <f t="shared" si="21"/>
        <v>0</v>
      </c>
      <c r="J58" s="22">
        <v>3.5000000000000003E-2</v>
      </c>
      <c r="K58" s="16">
        <f t="shared" si="22"/>
        <v>4.5</v>
      </c>
      <c r="L58" s="22">
        <v>0.73160000000000003</v>
      </c>
      <c r="M58">
        <f t="shared" si="23"/>
        <v>1.1000000000000001</v>
      </c>
      <c r="N58" s="22">
        <v>2.1999999999999999E-2</v>
      </c>
      <c r="O58">
        <f t="shared" si="24"/>
        <v>5.6</v>
      </c>
      <c r="P58" s="21">
        <v>0.37</v>
      </c>
      <c r="Q58">
        <f t="shared" si="25"/>
        <v>2.2999999999999998</v>
      </c>
      <c r="R58">
        <f t="shared" si="26"/>
        <v>13.5</v>
      </c>
      <c r="S58">
        <v>1.8</v>
      </c>
      <c r="T58">
        <f t="shared" si="27"/>
        <v>4.8</v>
      </c>
      <c r="U58">
        <v>74.87</v>
      </c>
      <c r="V58">
        <f t="shared" si="36"/>
        <v>6.5</v>
      </c>
      <c r="W58">
        <v>0.51100000000000001</v>
      </c>
      <c r="X58">
        <f t="shared" si="28"/>
        <v>0.9</v>
      </c>
      <c r="Y58">
        <v>-1.24</v>
      </c>
      <c r="Z58">
        <f t="shared" si="29"/>
        <v>0</v>
      </c>
      <c r="AA58" s="18">
        <v>2.5999999999999999E-2</v>
      </c>
      <c r="AB58">
        <f t="shared" si="30"/>
        <v>0.8</v>
      </c>
      <c r="AC58">
        <f t="shared" si="31"/>
        <v>13.000000000000002</v>
      </c>
      <c r="AD58">
        <v>0.88</v>
      </c>
      <c r="AE58">
        <f t="shared" si="32"/>
        <v>9.3000000000000007</v>
      </c>
      <c r="AF58">
        <v>6</v>
      </c>
      <c r="AG58">
        <f t="shared" si="33"/>
        <v>5</v>
      </c>
      <c r="AH58">
        <v>5.53</v>
      </c>
      <c r="AI58">
        <f t="shared" si="37"/>
        <v>4</v>
      </c>
      <c r="AJ58">
        <v>43</v>
      </c>
      <c r="AK58">
        <f t="shared" si="34"/>
        <v>2.2999999999999998</v>
      </c>
      <c r="AL58">
        <f t="shared" si="35"/>
        <v>20.6</v>
      </c>
    </row>
    <row r="59" spans="6:38" x14ac:dyDescent="0.45">
      <c r="F59" s="21" t="s">
        <v>75</v>
      </c>
      <c r="G59" s="19">
        <f t="shared" si="20"/>
        <v>46.900000000000006</v>
      </c>
      <c r="H59" s="21">
        <v>9466</v>
      </c>
      <c r="I59">
        <f t="shared" si="21"/>
        <v>0.6</v>
      </c>
      <c r="J59" s="22">
        <v>0.16900000000000001</v>
      </c>
      <c r="K59" s="16">
        <f t="shared" si="22"/>
        <v>0</v>
      </c>
      <c r="L59" s="22">
        <v>0.82540000000000002</v>
      </c>
      <c r="M59">
        <f t="shared" si="23"/>
        <v>0.5</v>
      </c>
      <c r="N59" s="22">
        <v>2.4E-2</v>
      </c>
      <c r="O59">
        <f t="shared" si="24"/>
        <v>5.2</v>
      </c>
      <c r="P59" s="21">
        <v>0.36799999999999999</v>
      </c>
      <c r="Q59">
        <f t="shared" si="25"/>
        <v>2.2999999999999998</v>
      </c>
      <c r="R59">
        <f t="shared" si="26"/>
        <v>8.6000000000000014</v>
      </c>
      <c r="S59">
        <v>1.8</v>
      </c>
      <c r="T59">
        <f t="shared" si="27"/>
        <v>4.8</v>
      </c>
      <c r="U59">
        <v>65.67</v>
      </c>
      <c r="V59">
        <f t="shared" si="36"/>
        <v>5.6</v>
      </c>
      <c r="W59">
        <v>0.83199999999999996</v>
      </c>
      <c r="X59">
        <f t="shared" si="28"/>
        <v>5.3</v>
      </c>
      <c r="Y59">
        <v>-4.95</v>
      </c>
      <c r="Z59">
        <f t="shared" si="29"/>
        <v>0</v>
      </c>
      <c r="AA59" s="18">
        <v>-3.0000000000000001E-3</v>
      </c>
      <c r="AB59">
        <f t="shared" si="30"/>
        <v>1.4</v>
      </c>
      <c r="AC59">
        <f t="shared" si="31"/>
        <v>17.099999999999998</v>
      </c>
      <c r="AD59">
        <v>0.86</v>
      </c>
      <c r="AE59">
        <f t="shared" si="32"/>
        <v>9</v>
      </c>
      <c r="AF59">
        <v>6</v>
      </c>
      <c r="AG59">
        <f t="shared" si="33"/>
        <v>5</v>
      </c>
      <c r="AH59">
        <v>6.02</v>
      </c>
      <c r="AI59">
        <f t="shared" si="37"/>
        <v>4.5999999999999996</v>
      </c>
      <c r="AJ59">
        <v>46</v>
      </c>
      <c r="AK59">
        <f t="shared" si="34"/>
        <v>2.6</v>
      </c>
      <c r="AL59">
        <f t="shared" si="35"/>
        <v>21.200000000000003</v>
      </c>
    </row>
    <row r="60" spans="6:38" x14ac:dyDescent="0.45">
      <c r="F60" s="21" t="s">
        <v>280</v>
      </c>
      <c r="G60" s="19">
        <f t="shared" si="20"/>
        <v>46.899999999999991</v>
      </c>
      <c r="H60" s="21">
        <v>32324.799999999999</v>
      </c>
      <c r="I60">
        <f t="shared" si="21"/>
        <v>2.7</v>
      </c>
      <c r="J60" s="22">
        <v>2.8000000000000001E-2</v>
      </c>
      <c r="K60" s="16">
        <f t="shared" si="22"/>
        <v>5.2</v>
      </c>
      <c r="L60" s="22">
        <v>2.92E-2</v>
      </c>
      <c r="M60">
        <f t="shared" si="23"/>
        <v>5.8</v>
      </c>
      <c r="N60" s="22">
        <v>3.4000000000000002E-2</v>
      </c>
      <c r="O60">
        <f t="shared" si="24"/>
        <v>3.2</v>
      </c>
      <c r="P60" s="21">
        <v>0.40799999999999997</v>
      </c>
      <c r="Q60">
        <f t="shared" si="25"/>
        <v>1.9</v>
      </c>
      <c r="R60">
        <f t="shared" si="26"/>
        <v>18.799999999999997</v>
      </c>
      <c r="S60">
        <v>1.71</v>
      </c>
      <c r="T60">
        <f t="shared" si="27"/>
        <v>5.1999999999999993</v>
      </c>
      <c r="U60">
        <v>65.64</v>
      </c>
      <c r="V60">
        <f t="shared" si="36"/>
        <v>5.6</v>
      </c>
      <c r="W60">
        <v>0.83099999999999996</v>
      </c>
      <c r="X60">
        <f t="shared" si="28"/>
        <v>5.3</v>
      </c>
      <c r="Y60">
        <v>-3.65</v>
      </c>
      <c r="Z60">
        <f t="shared" si="29"/>
        <v>0</v>
      </c>
      <c r="AA60" s="18">
        <v>-2.5999999999999999E-2</v>
      </c>
      <c r="AB60">
        <f t="shared" si="30"/>
        <v>0</v>
      </c>
      <c r="AC60">
        <f t="shared" si="31"/>
        <v>16.099999999999998</v>
      </c>
      <c r="AD60">
        <v>0.57999999999999996</v>
      </c>
      <c r="AE60">
        <f t="shared" si="32"/>
        <v>5</v>
      </c>
      <c r="AF60">
        <v>4</v>
      </c>
      <c r="AG60">
        <f t="shared" si="33"/>
        <v>2.5</v>
      </c>
      <c r="AH60">
        <v>3.91</v>
      </c>
      <c r="AI60">
        <f t="shared" si="37"/>
        <v>2.2000000000000002</v>
      </c>
      <c r="AJ60">
        <v>43</v>
      </c>
      <c r="AK60">
        <f t="shared" si="34"/>
        <v>2.2999999999999998</v>
      </c>
      <c r="AL60">
        <f t="shared" si="35"/>
        <v>12</v>
      </c>
    </row>
    <row r="61" spans="6:38" x14ac:dyDescent="0.45">
      <c r="F61" s="21" t="s">
        <v>76</v>
      </c>
      <c r="G61" s="19">
        <f t="shared" si="20"/>
        <v>46.2</v>
      </c>
      <c r="H61" s="21">
        <v>2422.1</v>
      </c>
      <c r="I61">
        <f t="shared" si="21"/>
        <v>0</v>
      </c>
      <c r="J61" s="22">
        <v>3.9E-2</v>
      </c>
      <c r="K61" s="16">
        <f t="shared" si="22"/>
        <v>4.0999999999999996</v>
      </c>
      <c r="L61" s="22">
        <v>0.76600000000000001</v>
      </c>
      <c r="M61">
        <f t="shared" si="23"/>
        <v>0.9</v>
      </c>
      <c r="N61" s="22">
        <v>0.1</v>
      </c>
      <c r="O61">
        <f t="shared" si="24"/>
        <v>0</v>
      </c>
      <c r="P61" s="21">
        <v>0.51500000000000001</v>
      </c>
      <c r="Q61">
        <f t="shared" si="25"/>
        <v>0.8</v>
      </c>
      <c r="R61">
        <f t="shared" si="26"/>
        <v>5.8</v>
      </c>
      <c r="S61">
        <v>1.79</v>
      </c>
      <c r="T61">
        <f t="shared" si="27"/>
        <v>4.8</v>
      </c>
      <c r="U61">
        <v>78.67</v>
      </c>
      <c r="V61">
        <f t="shared" si="36"/>
        <v>6.9</v>
      </c>
      <c r="W61">
        <v>0.63200000000000001</v>
      </c>
      <c r="X61">
        <f t="shared" si="28"/>
        <v>2.5</v>
      </c>
      <c r="Y61">
        <v>-0.17</v>
      </c>
      <c r="Z61">
        <f t="shared" si="29"/>
        <v>0</v>
      </c>
      <c r="AA61" s="18">
        <v>0.02</v>
      </c>
      <c r="AB61">
        <f t="shared" si="30"/>
        <v>2</v>
      </c>
      <c r="AC61">
        <f t="shared" si="31"/>
        <v>16.2</v>
      </c>
      <c r="AD61">
        <v>0.88</v>
      </c>
      <c r="AE61">
        <f t="shared" si="32"/>
        <v>9.3000000000000007</v>
      </c>
      <c r="AF61">
        <v>8</v>
      </c>
      <c r="AG61">
        <f t="shared" si="33"/>
        <v>7.5</v>
      </c>
      <c r="AH61">
        <v>6.5</v>
      </c>
      <c r="AI61">
        <f t="shared" si="37"/>
        <v>5.0999999999999996</v>
      </c>
      <c r="AJ61">
        <v>43</v>
      </c>
      <c r="AK61">
        <f t="shared" si="34"/>
        <v>2.2999999999999998</v>
      </c>
      <c r="AL61">
        <f t="shared" si="35"/>
        <v>24.2</v>
      </c>
    </row>
    <row r="62" spans="6:38" x14ac:dyDescent="0.45">
      <c r="F62" s="21" t="s">
        <v>281</v>
      </c>
      <c r="G62" s="19">
        <f t="shared" si="20"/>
        <v>46.099999999999994</v>
      </c>
      <c r="H62" s="21">
        <v>18753</v>
      </c>
      <c r="I62">
        <f t="shared" si="21"/>
        <v>1.4</v>
      </c>
      <c r="J62" s="22">
        <v>0.04</v>
      </c>
      <c r="K62" s="16">
        <f t="shared" si="22"/>
        <v>4</v>
      </c>
      <c r="L62" s="22">
        <v>0.87</v>
      </c>
      <c r="M62">
        <f t="shared" si="23"/>
        <v>0.2</v>
      </c>
      <c r="N62" s="22">
        <v>5.0999999999999997E-2</v>
      </c>
      <c r="O62">
        <f t="shared" si="24"/>
        <v>0</v>
      </c>
      <c r="P62" s="21">
        <v>0.40799999999999997</v>
      </c>
      <c r="Q62">
        <f t="shared" si="25"/>
        <v>1.9</v>
      </c>
      <c r="R62">
        <f t="shared" si="26"/>
        <v>7.5</v>
      </c>
      <c r="S62">
        <v>1.44</v>
      </c>
      <c r="T62">
        <f t="shared" si="27"/>
        <v>6.4</v>
      </c>
      <c r="U62">
        <v>68.239999999999995</v>
      </c>
      <c r="V62">
        <f t="shared" si="36"/>
        <v>5.8</v>
      </c>
      <c r="W62">
        <v>0.84599999999999997</v>
      </c>
      <c r="X62">
        <f t="shared" si="28"/>
        <v>5.5</v>
      </c>
      <c r="Y62">
        <v>1.24</v>
      </c>
      <c r="Z62">
        <f t="shared" si="29"/>
        <v>1.2</v>
      </c>
      <c r="AA62" s="18">
        <v>-4.0000000000000001E-3</v>
      </c>
      <c r="AB62">
        <f t="shared" si="30"/>
        <v>1.2</v>
      </c>
      <c r="AC62">
        <f t="shared" si="31"/>
        <v>20.099999999999998</v>
      </c>
      <c r="AD62">
        <v>0.83</v>
      </c>
      <c r="AE62">
        <f t="shared" si="32"/>
        <v>8.6</v>
      </c>
      <c r="AF62">
        <v>4</v>
      </c>
      <c r="AG62">
        <f t="shared" si="33"/>
        <v>2.5</v>
      </c>
      <c r="AH62">
        <v>6.5</v>
      </c>
      <c r="AI62">
        <f t="shared" si="37"/>
        <v>5.0999999999999996</v>
      </c>
      <c r="AJ62">
        <v>43</v>
      </c>
      <c r="AK62">
        <f t="shared" si="34"/>
        <v>2.2999999999999998</v>
      </c>
      <c r="AL62">
        <f t="shared" si="35"/>
        <v>18.5</v>
      </c>
    </row>
    <row r="63" spans="6:38" x14ac:dyDescent="0.45">
      <c r="F63" s="21" t="s">
        <v>282</v>
      </c>
      <c r="G63" s="19">
        <f t="shared" si="20"/>
        <v>46</v>
      </c>
      <c r="H63" s="21">
        <v>5274.7</v>
      </c>
      <c r="I63">
        <f t="shared" si="21"/>
        <v>0.2</v>
      </c>
      <c r="J63" s="22">
        <v>3.2000000000000001E-2</v>
      </c>
      <c r="K63" s="16">
        <f t="shared" si="22"/>
        <v>4.8</v>
      </c>
      <c r="L63" s="22">
        <v>0.32100000000000001</v>
      </c>
      <c r="M63">
        <f t="shared" si="23"/>
        <v>3.9</v>
      </c>
      <c r="N63" s="22">
        <v>5.0999999999999997E-2</v>
      </c>
      <c r="O63">
        <f t="shared" si="24"/>
        <v>0</v>
      </c>
      <c r="P63" s="21">
        <v>0.25700000000000001</v>
      </c>
      <c r="Q63">
        <f t="shared" si="25"/>
        <v>3.4</v>
      </c>
      <c r="R63">
        <f t="shared" si="26"/>
        <v>12.3</v>
      </c>
      <c r="S63">
        <v>1.85</v>
      </c>
      <c r="T63">
        <f t="shared" si="27"/>
        <v>4.4000000000000004</v>
      </c>
      <c r="U63">
        <v>68.39</v>
      </c>
      <c r="V63">
        <f t="shared" si="36"/>
        <v>5.9</v>
      </c>
      <c r="W63">
        <v>0.76700000000000002</v>
      </c>
      <c r="X63">
        <f t="shared" si="28"/>
        <v>4.4000000000000004</v>
      </c>
      <c r="Y63">
        <v>-8.9499999999999993</v>
      </c>
      <c r="Z63">
        <f t="shared" si="29"/>
        <v>0</v>
      </c>
      <c r="AA63" s="18">
        <v>-1.4999999999999999E-2</v>
      </c>
      <c r="AB63">
        <f t="shared" si="30"/>
        <v>0</v>
      </c>
      <c r="AC63">
        <f t="shared" si="31"/>
        <v>14.700000000000001</v>
      </c>
      <c r="AD63">
        <v>0.85</v>
      </c>
      <c r="AE63">
        <f t="shared" si="32"/>
        <v>8.9</v>
      </c>
      <c r="AF63">
        <v>5</v>
      </c>
      <c r="AG63">
        <f t="shared" si="33"/>
        <v>3.8</v>
      </c>
      <c r="AH63">
        <v>6.1</v>
      </c>
      <c r="AI63">
        <f t="shared" si="37"/>
        <v>4.7</v>
      </c>
      <c r="AJ63">
        <v>36</v>
      </c>
      <c r="AK63">
        <f t="shared" si="34"/>
        <v>1.6</v>
      </c>
      <c r="AL63">
        <f t="shared" si="35"/>
        <v>19</v>
      </c>
    </row>
    <row r="64" spans="6:38" x14ac:dyDescent="0.45">
      <c r="F64" t="s">
        <v>283</v>
      </c>
      <c r="G64" s="19">
        <f t="shared" si="20"/>
        <v>46</v>
      </c>
      <c r="H64">
        <v>7073.6</v>
      </c>
      <c r="I64">
        <f t="shared" si="21"/>
        <v>0.4</v>
      </c>
      <c r="J64" s="17">
        <v>0.28799999999999998</v>
      </c>
      <c r="K64" s="16">
        <f t="shared" si="22"/>
        <v>0</v>
      </c>
      <c r="L64" s="17">
        <v>0.754</v>
      </c>
      <c r="M64">
        <f t="shared" si="23"/>
        <v>1</v>
      </c>
      <c r="N64" s="17">
        <v>4.5999999999999999E-2</v>
      </c>
      <c r="O64">
        <f t="shared" si="24"/>
        <v>0.8</v>
      </c>
      <c r="P64">
        <v>0.63</v>
      </c>
      <c r="Q64">
        <f t="shared" si="25"/>
        <v>4</v>
      </c>
      <c r="R64">
        <f t="shared" si="26"/>
        <v>6.2</v>
      </c>
      <c r="S64">
        <v>2.36</v>
      </c>
      <c r="T64">
        <f t="shared" si="27"/>
        <v>2.3999999999999995</v>
      </c>
      <c r="U64">
        <v>78.41</v>
      </c>
      <c r="V64">
        <f t="shared" si="36"/>
        <v>6.9</v>
      </c>
      <c r="W64">
        <v>0.71299999999999997</v>
      </c>
      <c r="X64">
        <f t="shared" si="28"/>
        <v>3.7</v>
      </c>
      <c r="Y64">
        <v>-0.12</v>
      </c>
      <c r="Z64">
        <f t="shared" si="29"/>
        <v>0</v>
      </c>
      <c r="AA64" s="18">
        <v>0.01</v>
      </c>
      <c r="AB64">
        <f t="shared" si="30"/>
        <v>4</v>
      </c>
      <c r="AC64">
        <f t="shared" si="31"/>
        <v>17</v>
      </c>
      <c r="AD64">
        <v>0.82</v>
      </c>
      <c r="AE64">
        <f t="shared" si="32"/>
        <v>8.4</v>
      </c>
      <c r="AF64">
        <v>7</v>
      </c>
      <c r="AG64">
        <f t="shared" si="33"/>
        <v>6.3</v>
      </c>
      <c r="AH64">
        <v>7.05</v>
      </c>
      <c r="AI64">
        <f t="shared" si="37"/>
        <v>5.7</v>
      </c>
      <c r="AJ64">
        <v>44</v>
      </c>
      <c r="AK64">
        <f t="shared" si="34"/>
        <v>2.4</v>
      </c>
      <c r="AL64">
        <f t="shared" si="35"/>
        <v>22.799999999999997</v>
      </c>
    </row>
    <row r="65" spans="6:38" x14ac:dyDescent="0.45">
      <c r="F65" t="s">
        <v>284</v>
      </c>
      <c r="G65" s="19">
        <f t="shared" si="20"/>
        <v>45.8</v>
      </c>
      <c r="H65">
        <v>7568.8</v>
      </c>
      <c r="I65">
        <f t="shared" si="21"/>
        <v>0.4</v>
      </c>
      <c r="J65" s="17">
        <v>0.14899999999999999</v>
      </c>
      <c r="K65" s="16">
        <f t="shared" si="22"/>
        <v>0</v>
      </c>
      <c r="L65" s="17">
        <v>0.47</v>
      </c>
      <c r="M65">
        <f t="shared" si="23"/>
        <v>2.9</v>
      </c>
      <c r="N65" s="17">
        <v>0.02</v>
      </c>
      <c r="O65">
        <f t="shared" si="24"/>
        <v>6</v>
      </c>
      <c r="P65">
        <v>0.40899999999999997</v>
      </c>
      <c r="Q65">
        <f t="shared" si="25"/>
        <v>1.9</v>
      </c>
      <c r="R65">
        <f t="shared" si="26"/>
        <v>11.200000000000001</v>
      </c>
      <c r="S65">
        <v>1.89</v>
      </c>
      <c r="T65">
        <f t="shared" si="27"/>
        <v>4.4000000000000004</v>
      </c>
      <c r="U65">
        <v>71.66</v>
      </c>
      <c r="V65">
        <f t="shared" si="36"/>
        <v>6.2</v>
      </c>
      <c r="W65">
        <v>0.78</v>
      </c>
      <c r="X65">
        <f t="shared" si="28"/>
        <v>4.5999999999999996</v>
      </c>
      <c r="Y65">
        <v>-0.38</v>
      </c>
      <c r="Z65">
        <f t="shared" si="29"/>
        <v>0</v>
      </c>
      <c r="AA65" s="18">
        <v>-1.4E-2</v>
      </c>
      <c r="AB65">
        <f t="shared" si="30"/>
        <v>0</v>
      </c>
      <c r="AC65">
        <f t="shared" si="31"/>
        <v>15.200000000000001</v>
      </c>
      <c r="AD65">
        <v>0.81</v>
      </c>
      <c r="AE65">
        <f t="shared" si="32"/>
        <v>8.3000000000000007</v>
      </c>
      <c r="AF65">
        <v>7</v>
      </c>
      <c r="AG65">
        <f t="shared" si="33"/>
        <v>6.3</v>
      </c>
      <c r="AH65">
        <v>5</v>
      </c>
      <c r="AI65">
        <f t="shared" si="37"/>
        <v>3.4</v>
      </c>
      <c r="AJ65">
        <v>34</v>
      </c>
      <c r="AK65">
        <f t="shared" si="34"/>
        <v>1.4</v>
      </c>
      <c r="AL65">
        <f t="shared" si="35"/>
        <v>19.399999999999999</v>
      </c>
    </row>
    <row r="66" spans="6:38" x14ac:dyDescent="0.45">
      <c r="F66" s="21" t="s">
        <v>77</v>
      </c>
      <c r="G66" s="19">
        <f t="shared" ref="G66:G97" si="38">R66+AC66+AL66</f>
        <v>45</v>
      </c>
      <c r="H66" s="21">
        <v>5959.4</v>
      </c>
      <c r="I66">
        <f t="shared" ref="I66:I97" si="39">IF(H66 &lt; 3000, 0, IF(H66 &gt;= 80000, 7, ROUND(MAX(0, 7 - TRUNC((80000 - H66) / 1100, 1) * 0.1), 1)))</f>
        <v>0.3</v>
      </c>
      <c r="J66" s="22">
        <v>7.2999999999999995E-2</v>
      </c>
      <c r="K66" s="16">
        <f t="shared" ref="K66:K97" si="40">IF(J66 &gt; 0.08, 0, ROUND(MAX(7 - (J66 - 0.01) * 100, 0), 1))</f>
        <v>0.7</v>
      </c>
      <c r="L66" s="22">
        <v>0.30859999999999999</v>
      </c>
      <c r="M66">
        <f t="shared" ref="M66:M97" si="41">IF(L66 &gt; 0, IF(L66 &gt; 0.9, 0, ROUND(MAX(6 - (L66 - 0) / 0.15, 0), 1)), 6)</f>
        <v>3.9</v>
      </c>
      <c r="N66" s="22">
        <v>4.8000000000000001E-2</v>
      </c>
      <c r="O66">
        <f t="shared" ref="O66:O97" si="42">IF(OR(N66 &lt; -1, N66 &gt; 5), 0, ROUND(MAX(6 - ROUND(ABS(N66 - 0.02) / 0.001, 0) * 0.2, 0), 1))</f>
        <v>0.4</v>
      </c>
      <c r="P66" s="21">
        <v>0.42899999999999999</v>
      </c>
      <c r="Q66">
        <f t="shared" ref="Q66:Q97" si="43">IF(OR(P66 &lt; 0.2, P66 &gt; 0.6), 4, ROUND(MAX(4 - ROUND(ABS(P66 - 0.2) / 0.01, 0) * 0.1, 0), 1))</f>
        <v>1.7</v>
      </c>
      <c r="R66">
        <f t="shared" ref="R66:R97" si="44">I66+K66+M66+O66+Q66</f>
        <v>7.0000000000000009</v>
      </c>
      <c r="S66">
        <v>2.0099999999999998</v>
      </c>
      <c r="T66">
        <f t="shared" ref="T66:T97" si="45">IF(S66 &lt;= 1, 8, MAX(0, 8 - ROUND((S66 - 1) / 0.1, 0) * 0.4))</f>
        <v>4</v>
      </c>
      <c r="U66">
        <v>66.48</v>
      </c>
      <c r="V66">
        <f t="shared" si="36"/>
        <v>5.6999999999999993</v>
      </c>
      <c r="W66">
        <v>0.71699999999999997</v>
      </c>
      <c r="X66">
        <f t="shared" ref="X66:X97" si="46">IF(W66&gt;=0.95, 7, IF(W66 = 0.45, 0.1, IF(W66&gt;=0.45, ROUND(((W66-0.45)/(0.5/70)*0.1), 1), 0)))</f>
        <v>3.7</v>
      </c>
      <c r="Y66">
        <v>-7.0000000000000007E-2</v>
      </c>
      <c r="Z66">
        <f t="shared" ref="Z66:Z97" si="47">IF(AND(Y66&gt;=0.1, Y66&lt;=10), ROUND(MAX(0, 5 - ABS(5 - Y66)), 1), 0)</f>
        <v>0</v>
      </c>
      <c r="AA66" s="18">
        <v>1.2999999999999999E-2</v>
      </c>
      <c r="AB66">
        <f t="shared" ref="AB66:AB97" si="48">ROUND(MAX(0, MIN(4, 4 - (ABS(AA66 - 0.01) / 0.001) * 0.2)), 1)</f>
        <v>3.4</v>
      </c>
      <c r="AC66">
        <f t="shared" ref="AC66:AC97" si="49">T66+V66+Z66+X66+AB66</f>
        <v>16.799999999999997</v>
      </c>
      <c r="AD66">
        <v>0.81</v>
      </c>
      <c r="AE66">
        <f t="shared" ref="AE66:AE97" si="50">IF(AD66 &gt; 1, 11, ROUND(MAX(0, MIN(11, 11 - ABS(AD66 - 1) / 0.007 * 0.1)), 1))</f>
        <v>8.3000000000000007</v>
      </c>
      <c r="AF66">
        <v>8</v>
      </c>
      <c r="AG66">
        <f t="shared" ref="AG66:AG97" si="51">IF(AF66 &lt;= 2, 0, IF(AF66 &gt;= 10, 10, ROUND(10+((AF66-10)/0.008)*0.01, 1)))</f>
        <v>7.5</v>
      </c>
      <c r="AH66">
        <v>5.86</v>
      </c>
      <c r="AI66">
        <f t="shared" si="37"/>
        <v>4.4000000000000004</v>
      </c>
      <c r="AJ66">
        <v>30</v>
      </c>
      <c r="AK66">
        <f t="shared" ref="AK66:AK97" si="52">IF(AJ66 &lt;= 20, 0, IF(AJ66 &gt;= 100, 8, ROUND(8+((AJ66-100)/0.1)*0.01, 1)))</f>
        <v>1</v>
      </c>
      <c r="AL66">
        <f t="shared" ref="AL66:AL97" si="53">AE66+AG66+AI66+AK66</f>
        <v>21.200000000000003</v>
      </c>
    </row>
    <row r="67" spans="6:38" x14ac:dyDescent="0.45">
      <c r="F67" s="21" t="s">
        <v>285</v>
      </c>
      <c r="G67" s="19">
        <f t="shared" si="38"/>
        <v>44.5</v>
      </c>
      <c r="H67" s="21">
        <v>1624.6</v>
      </c>
      <c r="I67">
        <f t="shared" si="39"/>
        <v>0</v>
      </c>
      <c r="J67" s="22">
        <v>2.8000000000000001E-2</v>
      </c>
      <c r="K67" s="16">
        <f t="shared" si="40"/>
        <v>5.2</v>
      </c>
      <c r="L67" s="22">
        <v>0.52129999999999999</v>
      </c>
      <c r="M67">
        <f t="shared" si="41"/>
        <v>2.5</v>
      </c>
      <c r="N67" s="22">
        <v>4.4999999999999998E-2</v>
      </c>
      <c r="O67">
        <f t="shared" si="42"/>
        <v>1</v>
      </c>
      <c r="P67" s="21">
        <v>0.46300000000000002</v>
      </c>
      <c r="Q67">
        <f t="shared" si="43"/>
        <v>1.4</v>
      </c>
      <c r="R67">
        <f t="shared" si="44"/>
        <v>10.1</v>
      </c>
      <c r="S67">
        <v>2.0299999999999998</v>
      </c>
      <c r="T67">
        <f t="shared" si="45"/>
        <v>4</v>
      </c>
      <c r="U67">
        <v>75.12</v>
      </c>
      <c r="V67">
        <f t="shared" si="36"/>
        <v>6.5</v>
      </c>
      <c r="W67">
        <v>0.55800000000000005</v>
      </c>
      <c r="X67">
        <f t="shared" si="46"/>
        <v>1.5</v>
      </c>
      <c r="Y67">
        <v>0</v>
      </c>
      <c r="Z67">
        <f t="shared" si="47"/>
        <v>0</v>
      </c>
      <c r="AA67" s="18">
        <v>0.02</v>
      </c>
      <c r="AB67">
        <f t="shared" si="48"/>
        <v>2</v>
      </c>
      <c r="AC67">
        <f t="shared" si="49"/>
        <v>14</v>
      </c>
      <c r="AD67">
        <v>0.81</v>
      </c>
      <c r="AE67">
        <f t="shared" si="50"/>
        <v>8.3000000000000007</v>
      </c>
      <c r="AF67">
        <v>7</v>
      </c>
      <c r="AG67">
        <f t="shared" si="51"/>
        <v>6.3</v>
      </c>
      <c r="AH67">
        <v>6.1</v>
      </c>
      <c r="AI67">
        <f t="shared" si="37"/>
        <v>4.7</v>
      </c>
      <c r="AJ67">
        <v>31</v>
      </c>
      <c r="AK67">
        <f t="shared" si="52"/>
        <v>1.1000000000000001</v>
      </c>
      <c r="AL67">
        <f t="shared" si="53"/>
        <v>20.400000000000002</v>
      </c>
    </row>
    <row r="68" spans="6:38" x14ac:dyDescent="0.45">
      <c r="F68" t="s">
        <v>286</v>
      </c>
      <c r="G68" s="19">
        <f t="shared" si="38"/>
        <v>44.4</v>
      </c>
      <c r="H68">
        <v>8476.6</v>
      </c>
      <c r="I68">
        <f t="shared" si="39"/>
        <v>0.5</v>
      </c>
      <c r="J68" s="17">
        <v>7.6999999999999999E-2</v>
      </c>
      <c r="K68" s="16">
        <f t="shared" si="40"/>
        <v>0.3</v>
      </c>
      <c r="L68" s="17">
        <v>0.58560000000000001</v>
      </c>
      <c r="M68">
        <f t="shared" si="41"/>
        <v>2.1</v>
      </c>
      <c r="N68" s="17">
        <v>8.2000000000000003E-2</v>
      </c>
      <c r="O68">
        <f t="shared" si="42"/>
        <v>0</v>
      </c>
      <c r="P68">
        <v>0.38500000000000001</v>
      </c>
      <c r="Q68">
        <f t="shared" si="43"/>
        <v>2.1</v>
      </c>
      <c r="R68">
        <f t="shared" si="44"/>
        <v>5</v>
      </c>
      <c r="S68">
        <v>1.97</v>
      </c>
      <c r="T68">
        <f t="shared" si="45"/>
        <v>4</v>
      </c>
      <c r="U68">
        <v>74.7</v>
      </c>
      <c r="V68">
        <f t="shared" si="36"/>
        <v>6.5</v>
      </c>
      <c r="W68">
        <v>0.76700000000000002</v>
      </c>
      <c r="X68">
        <f t="shared" si="46"/>
        <v>4.4000000000000004</v>
      </c>
      <c r="Y68">
        <v>-2.71</v>
      </c>
      <c r="Z68">
        <f t="shared" si="47"/>
        <v>0</v>
      </c>
      <c r="AA68" s="18">
        <v>1.0999999999999999E-2</v>
      </c>
      <c r="AB68">
        <f t="shared" si="48"/>
        <v>3.8</v>
      </c>
      <c r="AC68">
        <f t="shared" si="49"/>
        <v>18.7</v>
      </c>
      <c r="AD68">
        <v>0.9</v>
      </c>
      <c r="AE68">
        <f t="shared" si="50"/>
        <v>9.6</v>
      </c>
      <c r="AF68">
        <v>6</v>
      </c>
      <c r="AG68">
        <f t="shared" si="51"/>
        <v>5</v>
      </c>
      <c r="AH68">
        <v>6.45</v>
      </c>
      <c r="AI68">
        <f t="shared" si="37"/>
        <v>5.0999999999999996</v>
      </c>
      <c r="AJ68">
        <v>30</v>
      </c>
      <c r="AK68">
        <f t="shared" si="52"/>
        <v>1</v>
      </c>
      <c r="AL68">
        <f t="shared" si="53"/>
        <v>20.7</v>
      </c>
    </row>
    <row r="69" spans="6:38" x14ac:dyDescent="0.45">
      <c r="F69" s="21" t="s">
        <v>287</v>
      </c>
      <c r="G69" s="19">
        <f t="shared" si="38"/>
        <v>44</v>
      </c>
      <c r="H69" s="21">
        <v>44332.3</v>
      </c>
      <c r="I69">
        <f t="shared" si="39"/>
        <v>3.8</v>
      </c>
      <c r="J69" s="22">
        <v>3.1E-2</v>
      </c>
      <c r="K69" s="16">
        <f t="shared" si="40"/>
        <v>4.9000000000000004</v>
      </c>
      <c r="L69" s="22">
        <v>0.38300000000000001</v>
      </c>
      <c r="M69">
        <f t="shared" si="41"/>
        <v>3.4</v>
      </c>
      <c r="N69" s="22">
        <v>0</v>
      </c>
      <c r="O69">
        <f t="shared" si="42"/>
        <v>2</v>
      </c>
      <c r="P69" s="21">
        <v>0.26</v>
      </c>
      <c r="Q69">
        <f t="shared" si="43"/>
        <v>3.4</v>
      </c>
      <c r="R69">
        <f t="shared" si="44"/>
        <v>17.5</v>
      </c>
      <c r="S69">
        <v>1.98</v>
      </c>
      <c r="T69">
        <f t="shared" si="45"/>
        <v>4</v>
      </c>
      <c r="U69">
        <v>56.87</v>
      </c>
      <c r="V69">
        <f t="shared" si="36"/>
        <v>4.6999999999999993</v>
      </c>
      <c r="W69">
        <v>0.91100000000000003</v>
      </c>
      <c r="X69">
        <f t="shared" si="46"/>
        <v>6.5</v>
      </c>
      <c r="Y69">
        <v>-3.18</v>
      </c>
      <c r="Z69">
        <f t="shared" si="47"/>
        <v>0</v>
      </c>
      <c r="AA69" s="18">
        <v>8.0000000000000002E-3</v>
      </c>
      <c r="AB69">
        <f t="shared" si="48"/>
        <v>3.6</v>
      </c>
      <c r="AC69">
        <f t="shared" si="49"/>
        <v>18.8</v>
      </c>
      <c r="AD69">
        <v>0.35</v>
      </c>
      <c r="AE69">
        <f t="shared" si="50"/>
        <v>1.7</v>
      </c>
      <c r="AF69">
        <v>2</v>
      </c>
      <c r="AG69">
        <f t="shared" si="51"/>
        <v>0</v>
      </c>
      <c r="AH69">
        <v>2.9</v>
      </c>
      <c r="AI69">
        <f t="shared" si="37"/>
        <v>1.1000000000000001</v>
      </c>
      <c r="AJ69">
        <v>69</v>
      </c>
      <c r="AK69">
        <f t="shared" si="52"/>
        <v>4.9000000000000004</v>
      </c>
      <c r="AL69">
        <f t="shared" si="53"/>
        <v>7.7</v>
      </c>
    </row>
    <row r="70" spans="6:38" x14ac:dyDescent="0.45">
      <c r="F70" t="s">
        <v>78</v>
      </c>
      <c r="G70" s="19">
        <f t="shared" si="38"/>
        <v>43.600000000000009</v>
      </c>
      <c r="H70">
        <v>3600.1</v>
      </c>
      <c r="I70">
        <f t="shared" si="39"/>
        <v>0.1</v>
      </c>
      <c r="J70" s="17">
        <v>4.3999999999999997E-2</v>
      </c>
      <c r="K70" s="16">
        <f t="shared" si="40"/>
        <v>3.6</v>
      </c>
      <c r="L70" s="17">
        <v>0.82599999999999996</v>
      </c>
      <c r="M70">
        <f t="shared" si="41"/>
        <v>0.5</v>
      </c>
      <c r="N70" s="17">
        <v>1.7000000000000001E-2</v>
      </c>
      <c r="O70">
        <f t="shared" si="42"/>
        <v>5.4</v>
      </c>
      <c r="P70">
        <v>0.40899999999999997</v>
      </c>
      <c r="Q70">
        <f t="shared" si="43"/>
        <v>1.9</v>
      </c>
      <c r="R70">
        <f t="shared" si="44"/>
        <v>11.500000000000002</v>
      </c>
      <c r="S70">
        <v>2</v>
      </c>
      <c r="T70">
        <f t="shared" si="45"/>
        <v>4</v>
      </c>
      <c r="U70">
        <v>47.58</v>
      </c>
      <c r="V70">
        <f t="shared" si="36"/>
        <v>3.7</v>
      </c>
      <c r="W70">
        <v>0.69199999999999995</v>
      </c>
      <c r="X70">
        <f t="shared" si="46"/>
        <v>3.4</v>
      </c>
      <c r="Y70">
        <v>-0.23</v>
      </c>
      <c r="Z70">
        <f t="shared" si="47"/>
        <v>0</v>
      </c>
      <c r="AA70" s="18">
        <v>1.2E-2</v>
      </c>
      <c r="AB70">
        <f t="shared" si="48"/>
        <v>3.6</v>
      </c>
      <c r="AC70">
        <f t="shared" si="49"/>
        <v>14.7</v>
      </c>
      <c r="AD70">
        <v>0.82</v>
      </c>
      <c r="AE70">
        <f t="shared" si="50"/>
        <v>8.4</v>
      </c>
      <c r="AF70">
        <v>6</v>
      </c>
      <c r="AG70">
        <f t="shared" si="51"/>
        <v>5</v>
      </c>
      <c r="AH70">
        <v>4.51</v>
      </c>
      <c r="AI70">
        <f t="shared" si="37"/>
        <v>2.9</v>
      </c>
      <c r="AJ70">
        <v>31</v>
      </c>
      <c r="AK70">
        <f t="shared" si="52"/>
        <v>1.1000000000000001</v>
      </c>
      <c r="AL70">
        <f t="shared" si="53"/>
        <v>17.400000000000002</v>
      </c>
    </row>
    <row r="71" spans="6:38" x14ac:dyDescent="0.45">
      <c r="F71" s="21" t="s">
        <v>288</v>
      </c>
      <c r="G71" s="19">
        <f t="shared" si="38"/>
        <v>43.599999999999994</v>
      </c>
      <c r="H71" s="21">
        <v>4566.1000000000004</v>
      </c>
      <c r="I71">
        <f t="shared" si="39"/>
        <v>0.1</v>
      </c>
      <c r="J71" s="22">
        <v>7.8E-2</v>
      </c>
      <c r="K71" s="16">
        <f t="shared" si="40"/>
        <v>0.2</v>
      </c>
      <c r="L71" s="22">
        <v>0.67600000000000005</v>
      </c>
      <c r="M71">
        <f t="shared" si="41"/>
        <v>1.5</v>
      </c>
      <c r="N71" s="22">
        <v>7.3999999999999996E-2</v>
      </c>
      <c r="O71">
        <f t="shared" si="42"/>
        <v>0</v>
      </c>
      <c r="P71" s="21">
        <v>0.32700000000000001</v>
      </c>
      <c r="Q71">
        <f t="shared" si="43"/>
        <v>2.7</v>
      </c>
      <c r="R71">
        <f t="shared" si="44"/>
        <v>4.5</v>
      </c>
      <c r="S71">
        <v>1.76</v>
      </c>
      <c r="T71">
        <f t="shared" si="45"/>
        <v>4.8</v>
      </c>
      <c r="U71">
        <v>71.03</v>
      </c>
      <c r="V71">
        <f t="shared" si="36"/>
        <v>6.1</v>
      </c>
      <c r="W71">
        <v>0.73899999999999999</v>
      </c>
      <c r="X71">
        <f t="shared" si="46"/>
        <v>4</v>
      </c>
      <c r="Y71">
        <v>-0.78</v>
      </c>
      <c r="Z71">
        <f t="shared" si="47"/>
        <v>0</v>
      </c>
      <c r="AA71" s="18">
        <v>1.6E-2</v>
      </c>
      <c r="AB71">
        <f t="shared" si="48"/>
        <v>2.8</v>
      </c>
      <c r="AC71">
        <f t="shared" si="49"/>
        <v>17.7</v>
      </c>
      <c r="AD71">
        <v>0.84</v>
      </c>
      <c r="AE71">
        <f t="shared" si="50"/>
        <v>8.6999999999999993</v>
      </c>
      <c r="AF71">
        <v>7</v>
      </c>
      <c r="AG71">
        <f t="shared" si="51"/>
        <v>6.3</v>
      </c>
      <c r="AH71">
        <v>6.35</v>
      </c>
      <c r="AI71">
        <f t="shared" si="37"/>
        <v>4.9000000000000004</v>
      </c>
      <c r="AJ71">
        <v>35</v>
      </c>
      <c r="AK71">
        <f t="shared" si="52"/>
        <v>1.5</v>
      </c>
      <c r="AL71">
        <f t="shared" si="53"/>
        <v>21.4</v>
      </c>
    </row>
    <row r="72" spans="6:38" x14ac:dyDescent="0.45">
      <c r="F72" t="s">
        <v>289</v>
      </c>
      <c r="G72" s="19">
        <f t="shared" si="38"/>
        <v>42.800000000000004</v>
      </c>
      <c r="H72">
        <v>7018.1</v>
      </c>
      <c r="I72">
        <f t="shared" si="39"/>
        <v>0.4</v>
      </c>
      <c r="J72" s="17">
        <v>0.126</v>
      </c>
      <c r="K72" s="16">
        <f t="shared" si="40"/>
        <v>0</v>
      </c>
      <c r="L72" s="17">
        <v>0.60099999999999998</v>
      </c>
      <c r="M72">
        <f t="shared" si="41"/>
        <v>2</v>
      </c>
      <c r="N72" s="17">
        <v>8.5999999999999993E-2</v>
      </c>
      <c r="O72">
        <f t="shared" si="42"/>
        <v>0</v>
      </c>
      <c r="P72">
        <v>0.27900000000000003</v>
      </c>
      <c r="Q72">
        <f t="shared" si="43"/>
        <v>3.2</v>
      </c>
      <c r="R72">
        <f t="shared" si="44"/>
        <v>5.6</v>
      </c>
      <c r="S72">
        <v>1.94</v>
      </c>
      <c r="T72">
        <f t="shared" si="45"/>
        <v>4.4000000000000004</v>
      </c>
      <c r="U72">
        <v>71.36</v>
      </c>
      <c r="V72">
        <f t="shared" si="36"/>
        <v>6.2</v>
      </c>
      <c r="W72">
        <v>0.75900000000000001</v>
      </c>
      <c r="X72">
        <f t="shared" si="46"/>
        <v>4.3</v>
      </c>
      <c r="Y72">
        <v>-5.43</v>
      </c>
      <c r="Z72">
        <f t="shared" si="47"/>
        <v>0</v>
      </c>
      <c r="AA72" s="18">
        <v>-4.0000000000000001E-3</v>
      </c>
      <c r="AB72">
        <f t="shared" si="48"/>
        <v>1.2</v>
      </c>
      <c r="AC72">
        <f t="shared" si="49"/>
        <v>16.100000000000001</v>
      </c>
      <c r="AD72">
        <v>0.89</v>
      </c>
      <c r="AE72">
        <f t="shared" si="50"/>
        <v>9.4</v>
      </c>
      <c r="AF72">
        <v>6</v>
      </c>
      <c r="AG72">
        <f t="shared" si="51"/>
        <v>5</v>
      </c>
      <c r="AH72">
        <v>5.63</v>
      </c>
      <c r="AI72">
        <f t="shared" si="37"/>
        <v>4.0999999999999996</v>
      </c>
      <c r="AJ72">
        <v>46</v>
      </c>
      <c r="AK72">
        <f t="shared" si="52"/>
        <v>2.6</v>
      </c>
      <c r="AL72">
        <f t="shared" si="53"/>
        <v>21.1</v>
      </c>
    </row>
    <row r="73" spans="6:38" x14ac:dyDescent="0.45">
      <c r="F73" t="s">
        <v>79</v>
      </c>
      <c r="G73" s="19">
        <f t="shared" si="38"/>
        <v>42.7</v>
      </c>
      <c r="H73">
        <v>1360.9</v>
      </c>
      <c r="I73">
        <f t="shared" si="39"/>
        <v>0</v>
      </c>
      <c r="J73" s="17">
        <v>1.9E-2</v>
      </c>
      <c r="K73" s="16">
        <f t="shared" si="40"/>
        <v>6.1</v>
      </c>
      <c r="L73" s="17">
        <v>0.503</v>
      </c>
      <c r="M73">
        <f t="shared" si="41"/>
        <v>2.6</v>
      </c>
      <c r="N73" s="17">
        <v>1.7000000000000001E-2</v>
      </c>
      <c r="O73">
        <f t="shared" si="42"/>
        <v>5.4</v>
      </c>
      <c r="P73">
        <v>0.47</v>
      </c>
      <c r="Q73">
        <f t="shared" si="43"/>
        <v>1.3</v>
      </c>
      <c r="R73">
        <f t="shared" si="44"/>
        <v>15.4</v>
      </c>
      <c r="S73">
        <v>2.1800000000000002</v>
      </c>
      <c r="T73">
        <f t="shared" si="45"/>
        <v>3.1999999999999993</v>
      </c>
      <c r="U73">
        <v>61.82</v>
      </c>
      <c r="V73">
        <f t="shared" si="36"/>
        <v>5.1999999999999993</v>
      </c>
      <c r="W73">
        <v>0.52500000000000002</v>
      </c>
      <c r="X73">
        <f t="shared" si="46"/>
        <v>1.1000000000000001</v>
      </c>
      <c r="Y73">
        <v>0.25</v>
      </c>
      <c r="Z73">
        <f t="shared" si="47"/>
        <v>0.3</v>
      </c>
      <c r="AA73" s="18">
        <v>2.8000000000000001E-2</v>
      </c>
      <c r="AB73">
        <f t="shared" si="48"/>
        <v>0.4</v>
      </c>
      <c r="AC73">
        <f t="shared" si="49"/>
        <v>10.199999999999999</v>
      </c>
      <c r="AD73">
        <v>0.82</v>
      </c>
      <c r="AE73">
        <f t="shared" si="50"/>
        <v>8.4</v>
      </c>
      <c r="AF73">
        <v>5</v>
      </c>
      <c r="AG73">
        <f t="shared" si="51"/>
        <v>3.8</v>
      </c>
      <c r="AH73">
        <v>4.28</v>
      </c>
      <c r="AI73">
        <f t="shared" si="37"/>
        <v>2.6</v>
      </c>
      <c r="AJ73">
        <v>43</v>
      </c>
      <c r="AK73">
        <f t="shared" si="52"/>
        <v>2.2999999999999998</v>
      </c>
      <c r="AL73">
        <f t="shared" si="53"/>
        <v>17.099999999999998</v>
      </c>
    </row>
    <row r="74" spans="6:38" x14ac:dyDescent="0.45">
      <c r="F74" s="21" t="s">
        <v>290</v>
      </c>
      <c r="G74" s="19">
        <f t="shared" si="38"/>
        <v>41.9</v>
      </c>
      <c r="H74" s="21">
        <v>5023.3</v>
      </c>
      <c r="I74">
        <f t="shared" si="39"/>
        <v>0.2</v>
      </c>
      <c r="J74" s="22">
        <v>0.122</v>
      </c>
      <c r="K74" s="16">
        <f t="shared" si="40"/>
        <v>0</v>
      </c>
      <c r="L74" s="22">
        <v>0.55400000000000005</v>
      </c>
      <c r="M74">
        <f t="shared" si="41"/>
        <v>2.2999999999999998</v>
      </c>
      <c r="N74" s="22">
        <v>9.6000000000000002E-2</v>
      </c>
      <c r="O74">
        <f t="shared" si="42"/>
        <v>0</v>
      </c>
      <c r="P74" s="21">
        <v>0.34200000000000003</v>
      </c>
      <c r="Q74">
        <f t="shared" si="43"/>
        <v>2.6</v>
      </c>
      <c r="R74">
        <f t="shared" si="44"/>
        <v>5.0999999999999996</v>
      </c>
      <c r="S74">
        <v>2.0099999999999998</v>
      </c>
      <c r="T74">
        <f t="shared" si="45"/>
        <v>4</v>
      </c>
      <c r="U74">
        <v>71.36</v>
      </c>
      <c r="V74">
        <f t="shared" si="36"/>
        <v>6.2</v>
      </c>
      <c r="W74">
        <v>0.80200000000000005</v>
      </c>
      <c r="X74">
        <f t="shared" si="46"/>
        <v>4.9000000000000004</v>
      </c>
      <c r="Y74">
        <v>0.06</v>
      </c>
      <c r="Z74">
        <f t="shared" si="47"/>
        <v>0</v>
      </c>
      <c r="AA74" s="18">
        <v>-4.0000000000000001E-3</v>
      </c>
      <c r="AB74">
        <f t="shared" si="48"/>
        <v>1.2</v>
      </c>
      <c r="AC74">
        <f t="shared" si="49"/>
        <v>16.3</v>
      </c>
      <c r="AD74">
        <v>0.9</v>
      </c>
      <c r="AE74">
        <f t="shared" si="50"/>
        <v>9.6</v>
      </c>
      <c r="AF74">
        <v>5</v>
      </c>
      <c r="AG74">
        <f t="shared" si="51"/>
        <v>3.8</v>
      </c>
      <c r="AH74">
        <v>5.12</v>
      </c>
      <c r="AI74">
        <f t="shared" si="37"/>
        <v>3.6</v>
      </c>
      <c r="AJ74">
        <v>55</v>
      </c>
      <c r="AK74">
        <f t="shared" si="52"/>
        <v>3.5</v>
      </c>
      <c r="AL74">
        <f t="shared" si="53"/>
        <v>20.5</v>
      </c>
    </row>
    <row r="75" spans="6:38" x14ac:dyDescent="0.45">
      <c r="F75" t="s">
        <v>80</v>
      </c>
      <c r="G75" s="19">
        <f t="shared" si="38"/>
        <v>41.899999999999991</v>
      </c>
      <c r="H75">
        <v>4664.3</v>
      </c>
      <c r="I75">
        <f t="shared" si="39"/>
        <v>0.2</v>
      </c>
      <c r="J75" s="17">
        <v>4.2999999999999997E-2</v>
      </c>
      <c r="K75" s="16">
        <f t="shared" si="40"/>
        <v>3.7</v>
      </c>
      <c r="L75" s="17">
        <v>0.65500000000000003</v>
      </c>
      <c r="M75">
        <f t="shared" si="41"/>
        <v>1.6</v>
      </c>
      <c r="N75" s="17">
        <v>3.5000000000000003E-2</v>
      </c>
      <c r="O75">
        <f t="shared" si="42"/>
        <v>3</v>
      </c>
      <c r="P75">
        <v>0.38800000000000001</v>
      </c>
      <c r="Q75">
        <f t="shared" si="43"/>
        <v>2.1</v>
      </c>
      <c r="R75">
        <f t="shared" si="44"/>
        <v>10.6</v>
      </c>
      <c r="S75">
        <v>2.1800000000000002</v>
      </c>
      <c r="T75">
        <f t="shared" si="45"/>
        <v>3.1999999999999993</v>
      </c>
      <c r="U75">
        <v>69.510000000000005</v>
      </c>
      <c r="V75">
        <f t="shared" si="36"/>
        <v>6</v>
      </c>
      <c r="W75">
        <v>0.67500000000000004</v>
      </c>
      <c r="X75">
        <f t="shared" si="46"/>
        <v>3.2</v>
      </c>
      <c r="Y75">
        <v>-5.57</v>
      </c>
      <c r="Z75">
        <f t="shared" si="47"/>
        <v>0</v>
      </c>
      <c r="AA75" s="18">
        <v>3.0000000000000001E-3</v>
      </c>
      <c r="AB75">
        <f t="shared" si="48"/>
        <v>2.6</v>
      </c>
      <c r="AC75">
        <f t="shared" si="49"/>
        <v>14.999999999999998</v>
      </c>
      <c r="AD75">
        <v>0.63</v>
      </c>
      <c r="AE75">
        <f t="shared" si="50"/>
        <v>5.7</v>
      </c>
      <c r="AF75">
        <v>6</v>
      </c>
      <c r="AG75">
        <f t="shared" si="51"/>
        <v>5</v>
      </c>
      <c r="AH75">
        <v>5.72</v>
      </c>
      <c r="AI75">
        <f t="shared" si="37"/>
        <v>4.2</v>
      </c>
      <c r="AJ75">
        <v>34</v>
      </c>
      <c r="AK75">
        <f t="shared" si="52"/>
        <v>1.4</v>
      </c>
      <c r="AL75">
        <f t="shared" si="53"/>
        <v>16.299999999999997</v>
      </c>
    </row>
    <row r="76" spans="6:38" x14ac:dyDescent="0.45">
      <c r="F76" s="21" t="s">
        <v>81</v>
      </c>
      <c r="G76" s="19">
        <f t="shared" si="38"/>
        <v>41.1</v>
      </c>
      <c r="H76" s="21">
        <v>5269.8</v>
      </c>
      <c r="I76">
        <f t="shared" si="39"/>
        <v>0.2</v>
      </c>
      <c r="J76" s="22">
        <v>0.20699999999999999</v>
      </c>
      <c r="K76" s="16">
        <f t="shared" si="40"/>
        <v>0</v>
      </c>
      <c r="L76" s="22">
        <v>0.215</v>
      </c>
      <c r="M76">
        <f t="shared" si="41"/>
        <v>4.5999999999999996</v>
      </c>
      <c r="N76" s="22">
        <v>3.4000000000000002E-2</v>
      </c>
      <c r="O76">
        <f t="shared" si="42"/>
        <v>3.2</v>
      </c>
      <c r="P76" s="21">
        <v>0.28999999999999998</v>
      </c>
      <c r="Q76">
        <f t="shared" si="43"/>
        <v>3.1</v>
      </c>
      <c r="R76">
        <f t="shared" si="44"/>
        <v>11.1</v>
      </c>
      <c r="S76">
        <v>1.98</v>
      </c>
      <c r="T76">
        <f t="shared" si="45"/>
        <v>4</v>
      </c>
      <c r="U76">
        <v>69.680000000000007</v>
      </c>
      <c r="V76">
        <f t="shared" si="36"/>
        <v>6</v>
      </c>
      <c r="W76">
        <v>0.76200000000000001</v>
      </c>
      <c r="X76">
        <f t="shared" si="46"/>
        <v>4.4000000000000004</v>
      </c>
      <c r="Y76">
        <v>-1.44</v>
      </c>
      <c r="Z76">
        <f t="shared" si="47"/>
        <v>0</v>
      </c>
      <c r="AA76" s="18">
        <v>-2E-3</v>
      </c>
      <c r="AB76">
        <f t="shared" si="48"/>
        <v>1.6</v>
      </c>
      <c r="AC76">
        <f t="shared" si="49"/>
        <v>16</v>
      </c>
      <c r="AD76">
        <v>0.81</v>
      </c>
      <c r="AE76">
        <f t="shared" si="50"/>
        <v>8.3000000000000007</v>
      </c>
      <c r="AF76">
        <v>5</v>
      </c>
      <c r="AG76">
        <f t="shared" si="51"/>
        <v>3.8</v>
      </c>
      <c r="AI76">
        <f t="shared" si="37"/>
        <v>0</v>
      </c>
      <c r="AJ76">
        <v>39</v>
      </c>
      <c r="AK76">
        <f t="shared" si="52"/>
        <v>1.9</v>
      </c>
      <c r="AL76">
        <f t="shared" si="53"/>
        <v>14.000000000000002</v>
      </c>
    </row>
    <row r="77" spans="6:38" x14ac:dyDescent="0.45">
      <c r="F77" s="21" t="s">
        <v>291</v>
      </c>
      <c r="G77" s="19">
        <f t="shared" si="38"/>
        <v>41</v>
      </c>
      <c r="H77" s="21">
        <v>3807.2</v>
      </c>
      <c r="I77">
        <f t="shared" si="39"/>
        <v>0.1</v>
      </c>
      <c r="J77" s="22">
        <v>0.16300000000000001</v>
      </c>
      <c r="K77" s="16">
        <f t="shared" si="40"/>
        <v>0</v>
      </c>
      <c r="L77" s="22">
        <v>0.7994</v>
      </c>
      <c r="M77">
        <f t="shared" si="41"/>
        <v>0.7</v>
      </c>
      <c r="N77" s="22">
        <v>5.7000000000000002E-2</v>
      </c>
      <c r="O77">
        <f t="shared" si="42"/>
        <v>0</v>
      </c>
      <c r="P77" s="21">
        <v>0.32800000000000001</v>
      </c>
      <c r="Q77">
        <f t="shared" si="43"/>
        <v>2.7</v>
      </c>
      <c r="R77">
        <f t="shared" si="44"/>
        <v>3.5</v>
      </c>
      <c r="S77">
        <v>1.96</v>
      </c>
      <c r="T77">
        <f t="shared" si="45"/>
        <v>4</v>
      </c>
      <c r="U77">
        <v>70.47</v>
      </c>
      <c r="V77">
        <f t="shared" si="36"/>
        <v>6.1</v>
      </c>
      <c r="W77">
        <v>0.73099999999999998</v>
      </c>
      <c r="X77">
        <f t="shared" si="46"/>
        <v>3.9</v>
      </c>
      <c r="Y77">
        <v>-1.34</v>
      </c>
      <c r="Z77">
        <f t="shared" si="47"/>
        <v>0</v>
      </c>
      <c r="AA77" s="18">
        <v>8.0000000000000002E-3</v>
      </c>
      <c r="AB77">
        <f t="shared" si="48"/>
        <v>3.6</v>
      </c>
      <c r="AC77">
        <f t="shared" si="49"/>
        <v>17.600000000000001</v>
      </c>
      <c r="AD77">
        <v>0.79</v>
      </c>
      <c r="AE77">
        <f t="shared" si="50"/>
        <v>8</v>
      </c>
      <c r="AF77">
        <v>6</v>
      </c>
      <c r="AG77">
        <f t="shared" si="51"/>
        <v>5</v>
      </c>
      <c r="AH77">
        <v>5.99</v>
      </c>
      <c r="AI77">
        <f t="shared" si="37"/>
        <v>4.5</v>
      </c>
      <c r="AJ77">
        <v>44</v>
      </c>
      <c r="AK77">
        <f t="shared" si="52"/>
        <v>2.4</v>
      </c>
      <c r="AL77">
        <f t="shared" si="53"/>
        <v>19.899999999999999</v>
      </c>
    </row>
    <row r="78" spans="6:38" x14ac:dyDescent="0.45">
      <c r="F78" s="21" t="s">
        <v>292</v>
      </c>
      <c r="G78" s="19">
        <f t="shared" si="38"/>
        <v>40</v>
      </c>
      <c r="H78" s="21">
        <v>9223</v>
      </c>
      <c r="I78">
        <f t="shared" si="39"/>
        <v>0.6</v>
      </c>
      <c r="J78" s="22">
        <v>0.10100000000000001</v>
      </c>
      <c r="K78" s="16">
        <f t="shared" si="40"/>
        <v>0</v>
      </c>
      <c r="L78" s="22">
        <v>0.56510000000000005</v>
      </c>
      <c r="M78">
        <f t="shared" si="41"/>
        <v>2.2000000000000002</v>
      </c>
      <c r="N78" s="22">
        <v>4.1000000000000002E-2</v>
      </c>
      <c r="O78">
        <f t="shared" si="42"/>
        <v>1.8</v>
      </c>
      <c r="P78" s="21">
        <v>0.33300000000000002</v>
      </c>
      <c r="Q78">
        <f t="shared" si="43"/>
        <v>2.7</v>
      </c>
      <c r="R78">
        <f t="shared" si="44"/>
        <v>7.3000000000000007</v>
      </c>
      <c r="S78">
        <v>1.8</v>
      </c>
      <c r="T78">
        <f t="shared" si="45"/>
        <v>4.8</v>
      </c>
      <c r="U78">
        <v>67.97</v>
      </c>
      <c r="V78">
        <f t="shared" si="36"/>
        <v>5.8</v>
      </c>
      <c r="W78">
        <v>0.80200000000000005</v>
      </c>
      <c r="X78">
        <f t="shared" si="46"/>
        <v>4.9000000000000004</v>
      </c>
      <c r="Y78">
        <v>0</v>
      </c>
      <c r="Z78">
        <f t="shared" si="47"/>
        <v>0</v>
      </c>
      <c r="AA78" s="18">
        <v>-8.9999999999999993E-3</v>
      </c>
      <c r="AB78">
        <f t="shared" si="48"/>
        <v>0.2</v>
      </c>
      <c r="AC78">
        <f t="shared" si="49"/>
        <v>15.7</v>
      </c>
      <c r="AD78">
        <v>0.77</v>
      </c>
      <c r="AE78">
        <f t="shared" si="50"/>
        <v>7.7</v>
      </c>
      <c r="AF78">
        <v>4</v>
      </c>
      <c r="AG78">
        <f t="shared" si="51"/>
        <v>2.5</v>
      </c>
      <c r="AH78">
        <v>6.36</v>
      </c>
      <c r="AI78">
        <f t="shared" si="37"/>
        <v>5</v>
      </c>
      <c r="AJ78">
        <v>38</v>
      </c>
      <c r="AK78">
        <f t="shared" si="52"/>
        <v>1.8</v>
      </c>
      <c r="AL78">
        <f t="shared" si="53"/>
        <v>17</v>
      </c>
    </row>
    <row r="79" spans="6:38" x14ac:dyDescent="0.45">
      <c r="F79" s="21" t="s">
        <v>82</v>
      </c>
      <c r="G79" s="19">
        <f t="shared" si="38"/>
        <v>39.599999999999994</v>
      </c>
      <c r="H79" s="21">
        <v>7060.9</v>
      </c>
      <c r="I79">
        <f t="shared" si="39"/>
        <v>0.4</v>
      </c>
      <c r="J79" s="22">
        <v>0.01</v>
      </c>
      <c r="K79" s="16">
        <f t="shared" si="40"/>
        <v>7</v>
      </c>
      <c r="L79" s="22">
        <v>0.58599999999999997</v>
      </c>
      <c r="M79">
        <f t="shared" si="41"/>
        <v>2.1</v>
      </c>
      <c r="N79" s="22">
        <v>1.2E-2</v>
      </c>
      <c r="O79">
        <f t="shared" si="42"/>
        <v>4.4000000000000004</v>
      </c>
      <c r="P79" s="21">
        <v>0.35099999999999998</v>
      </c>
      <c r="Q79">
        <f t="shared" si="43"/>
        <v>2.5</v>
      </c>
      <c r="R79">
        <f t="shared" si="44"/>
        <v>16.399999999999999</v>
      </c>
      <c r="S79">
        <v>2.15</v>
      </c>
      <c r="T79">
        <f t="shared" si="45"/>
        <v>3.1999999999999993</v>
      </c>
      <c r="U79">
        <v>54.78</v>
      </c>
      <c r="V79">
        <f t="shared" si="36"/>
        <v>4.5</v>
      </c>
      <c r="W79">
        <v>0.8</v>
      </c>
      <c r="X79">
        <f t="shared" si="46"/>
        <v>4.9000000000000004</v>
      </c>
      <c r="Y79">
        <v>-0.03</v>
      </c>
      <c r="Z79">
        <f t="shared" si="47"/>
        <v>0</v>
      </c>
      <c r="AA79" s="18">
        <v>2E-3</v>
      </c>
      <c r="AB79">
        <f t="shared" si="48"/>
        <v>2.4</v>
      </c>
      <c r="AC79">
        <f t="shared" si="49"/>
        <v>15</v>
      </c>
      <c r="AD79">
        <v>0.38</v>
      </c>
      <c r="AE79">
        <f t="shared" si="50"/>
        <v>2.1</v>
      </c>
      <c r="AF79">
        <v>2</v>
      </c>
      <c r="AG79">
        <f t="shared" si="51"/>
        <v>0</v>
      </c>
      <c r="AH79">
        <v>6.04</v>
      </c>
      <c r="AI79">
        <f t="shared" si="37"/>
        <v>4.5999999999999996</v>
      </c>
      <c r="AJ79">
        <v>35</v>
      </c>
      <c r="AK79">
        <f t="shared" si="52"/>
        <v>1.5</v>
      </c>
      <c r="AL79">
        <f t="shared" si="53"/>
        <v>8.1999999999999993</v>
      </c>
    </row>
    <row r="80" spans="6:38" x14ac:dyDescent="0.45">
      <c r="F80" s="21" t="s">
        <v>83</v>
      </c>
      <c r="G80" s="19">
        <f>R80+AC80+AL80</f>
        <v>39.400000000000006</v>
      </c>
      <c r="H80" s="21">
        <v>590.6</v>
      </c>
      <c r="I80">
        <f>IF(H80 &lt; 3000, 0, IF(H80 &gt;= 80000, 7, ROUND(MAX(0, 7 - TRUNC((80000 - H80) / 1100, 1) * 0.1), 1)))</f>
        <v>0</v>
      </c>
      <c r="J80" s="22">
        <v>7.0000000000000001E-3</v>
      </c>
      <c r="K80" s="16">
        <f>IF(J80 &gt; 0.08, 0, ROUND(MAX(7 - (J80 - 0.01) * 100, 0), 1))</f>
        <v>7.3</v>
      </c>
      <c r="L80" s="22">
        <v>0.51339999999999997</v>
      </c>
      <c r="M80">
        <f>IF(L80 &gt; 0, IF(L80 &gt; 0.9, 0, ROUND(MAX(6 - (L80 - 0) / 0.15, 0), 1)), 6)</f>
        <v>2.6</v>
      </c>
      <c r="N80" s="22">
        <v>3.7999999999999999E-2</v>
      </c>
      <c r="O80">
        <f>IF(OR(N80 &lt; -1, N80 &gt; 5), 0, ROUND(MAX(6 - ROUND(ABS(N80 - 0.02) / 0.001, 0) * 0.2, 0), 1))</f>
        <v>2.4</v>
      </c>
      <c r="P80" s="21">
        <v>0.373</v>
      </c>
      <c r="Q80">
        <f>IF(OR(P80 &lt; 0.2, P80 &gt; 0.6), 4, ROUND(MAX(4 - ROUND(ABS(P80 - 0.2) / 0.01, 0) * 0.1, 0), 1))</f>
        <v>2.2999999999999998</v>
      </c>
      <c r="R80">
        <f>I80+K80+M80+O80+Q80</f>
        <v>14.600000000000001</v>
      </c>
      <c r="S80">
        <v>2.58</v>
      </c>
      <c r="T80">
        <f>IF(S80 &lt;= 1, 8, MAX(0, 8 - ROUND((S80 - 1) / 0.1, 0) * 0.4))</f>
        <v>1.5999999999999996</v>
      </c>
      <c r="U80">
        <v>71.56</v>
      </c>
      <c r="V80">
        <f>IF(U80 &gt;= 90, 8, MAX(0, 8 - ROUNDDOWN((90-U80)/0.985, 0)*0.1))</f>
        <v>6.2</v>
      </c>
      <c r="W80">
        <v>0.4</v>
      </c>
      <c r="X80">
        <f>IF(W80&gt;=0.95, 7, IF(W80 = 0.45, 0.1, IF(W80&gt;=0.45, ROUND(((W80-0.45)/(0.5/70)*0.1), 1), 0)))</f>
        <v>0</v>
      </c>
      <c r="Y80">
        <v>-0.66</v>
      </c>
      <c r="Z80">
        <f>IF(AND(Y80&gt;=0.1, Y80&lt;=10), ROUND(MAX(0, 5 - ABS(5 - Y80)), 1), 0)</f>
        <v>0</v>
      </c>
      <c r="AA80" s="18">
        <v>3.6999999999999998E-2</v>
      </c>
      <c r="AB80">
        <f>ROUND(MAX(0, MIN(4, 4 - (ABS(AA80 - 0.01) / 0.001) * 0.2)), 1)</f>
        <v>0</v>
      </c>
      <c r="AC80">
        <f>T80+V80+Z80+X80+AB80</f>
        <v>7.8</v>
      </c>
      <c r="AD80">
        <v>0.8</v>
      </c>
      <c r="AE80">
        <f>IF(AD80 &gt; 1, 11, ROUND(MAX(0, MIN(11, 11 - ABS(AD80 - 1) / 0.007 * 0.1)), 1))</f>
        <v>8.1</v>
      </c>
      <c r="AF80">
        <v>7</v>
      </c>
      <c r="AG80">
        <f>IF(AF80 &lt;= 2, 0, IF(AF80 &gt;= 10, 10, ROUND(10+((AF80-10)/0.008)*0.01, 1)))</f>
        <v>6.3</v>
      </c>
      <c r="AH80">
        <v>3.22</v>
      </c>
      <c r="AI80">
        <f>IF(AH80 &lt;= 2, 0, IF(AH80 &gt;= 10, 9, ROUND(9+((AH80-10)/0.009)*0.01, 1)))</f>
        <v>1.5</v>
      </c>
      <c r="AJ80">
        <v>31</v>
      </c>
      <c r="AK80">
        <f>IF(AJ80 &lt;= 20, 0, IF(AJ80 &gt;= 100, 8, ROUND(8+((AJ80-100)/0.1)*0.01, 1)))</f>
        <v>1.1000000000000001</v>
      </c>
      <c r="AL80">
        <f>AE80+AG80+AI80+AK80</f>
        <v>17</v>
      </c>
    </row>
    <row r="81" spans="6:38" x14ac:dyDescent="0.45">
      <c r="F81" s="21" t="s">
        <v>84</v>
      </c>
      <c r="G81" s="19">
        <f t="shared" si="38"/>
        <v>39.4</v>
      </c>
      <c r="H81" s="21">
        <v>19509.5</v>
      </c>
      <c r="I81">
        <f t="shared" si="39"/>
        <v>1.5</v>
      </c>
      <c r="J81" s="22">
        <v>2.5000000000000001E-2</v>
      </c>
      <c r="K81" s="16">
        <f t="shared" si="40"/>
        <v>5.5</v>
      </c>
      <c r="L81" s="22">
        <v>0.629</v>
      </c>
      <c r="M81">
        <f t="shared" si="41"/>
        <v>1.8</v>
      </c>
      <c r="N81" s="22">
        <v>1.4999999999999999E-2</v>
      </c>
      <c r="O81">
        <f t="shared" si="42"/>
        <v>5</v>
      </c>
      <c r="P81" s="21">
        <v>0.307</v>
      </c>
      <c r="Q81">
        <f t="shared" si="43"/>
        <v>2.9</v>
      </c>
      <c r="R81">
        <f t="shared" si="44"/>
        <v>16.7</v>
      </c>
      <c r="S81">
        <v>1.92</v>
      </c>
      <c r="T81">
        <f t="shared" si="45"/>
        <v>4.4000000000000004</v>
      </c>
      <c r="U81">
        <v>56.63</v>
      </c>
      <c r="V81">
        <f t="shared" si="36"/>
        <v>4.6999999999999993</v>
      </c>
      <c r="W81">
        <v>0.81599999999999995</v>
      </c>
      <c r="X81">
        <f t="shared" si="46"/>
        <v>5.0999999999999996</v>
      </c>
      <c r="Y81">
        <v>-0.44</v>
      </c>
      <c r="Z81">
        <f t="shared" si="47"/>
        <v>0</v>
      </c>
      <c r="AA81" s="18">
        <v>-5.0000000000000001E-3</v>
      </c>
      <c r="AB81">
        <f t="shared" si="48"/>
        <v>1</v>
      </c>
      <c r="AC81">
        <f t="shared" si="49"/>
        <v>15.2</v>
      </c>
      <c r="AD81">
        <v>0.45</v>
      </c>
      <c r="AE81">
        <f t="shared" si="50"/>
        <v>3.1</v>
      </c>
      <c r="AF81">
        <v>1</v>
      </c>
      <c r="AG81">
        <f t="shared" si="51"/>
        <v>0</v>
      </c>
      <c r="AH81">
        <v>3</v>
      </c>
      <c r="AI81">
        <f t="shared" si="37"/>
        <v>1.2</v>
      </c>
      <c r="AJ81">
        <v>52</v>
      </c>
      <c r="AK81">
        <f t="shared" si="52"/>
        <v>3.2</v>
      </c>
      <c r="AL81">
        <f t="shared" si="53"/>
        <v>7.5</v>
      </c>
    </row>
    <row r="82" spans="6:38" x14ac:dyDescent="0.45">
      <c r="F82" s="21" t="s">
        <v>85</v>
      </c>
      <c r="G82" s="19">
        <f t="shared" si="38"/>
        <v>39.299999999999997</v>
      </c>
      <c r="H82" s="21">
        <v>10359.1</v>
      </c>
      <c r="I82">
        <f t="shared" si="39"/>
        <v>0.7</v>
      </c>
      <c r="J82" s="22">
        <v>4.1000000000000002E-2</v>
      </c>
      <c r="K82" s="16">
        <f t="shared" si="40"/>
        <v>3.9</v>
      </c>
      <c r="L82" s="22">
        <v>0.44900000000000001</v>
      </c>
      <c r="M82">
        <f t="shared" si="41"/>
        <v>3</v>
      </c>
      <c r="N82" s="22">
        <v>5.7000000000000002E-2</v>
      </c>
      <c r="O82">
        <f t="shared" si="42"/>
        <v>0</v>
      </c>
      <c r="P82" s="21">
        <v>0.45400000000000001</v>
      </c>
      <c r="Q82">
        <f t="shared" si="43"/>
        <v>1.5</v>
      </c>
      <c r="R82">
        <f t="shared" si="44"/>
        <v>9.1</v>
      </c>
      <c r="S82">
        <v>2.62</v>
      </c>
      <c r="T82">
        <f t="shared" si="45"/>
        <v>1.5999999999999996</v>
      </c>
      <c r="U82">
        <v>53.29</v>
      </c>
      <c r="V82">
        <f t="shared" si="36"/>
        <v>4.3</v>
      </c>
      <c r="W82">
        <v>0.75800000000000001</v>
      </c>
      <c r="X82">
        <f t="shared" si="46"/>
        <v>4.3</v>
      </c>
      <c r="Y82">
        <v>-1.46</v>
      </c>
      <c r="Z82">
        <f t="shared" si="47"/>
        <v>0</v>
      </c>
      <c r="AA82" s="18">
        <v>6.0000000000000001E-3</v>
      </c>
      <c r="AB82">
        <f t="shared" si="48"/>
        <v>3.2</v>
      </c>
      <c r="AC82">
        <f t="shared" si="49"/>
        <v>13.399999999999999</v>
      </c>
      <c r="AD82">
        <v>0.69</v>
      </c>
      <c r="AE82">
        <f t="shared" si="50"/>
        <v>6.6</v>
      </c>
      <c r="AF82">
        <v>6</v>
      </c>
      <c r="AG82">
        <f t="shared" si="51"/>
        <v>5</v>
      </c>
      <c r="AH82">
        <v>5.57</v>
      </c>
      <c r="AI82">
        <f t="shared" si="37"/>
        <v>4.0999999999999996</v>
      </c>
      <c r="AJ82">
        <v>31</v>
      </c>
      <c r="AK82">
        <f t="shared" si="52"/>
        <v>1.1000000000000001</v>
      </c>
      <c r="AL82">
        <f t="shared" si="53"/>
        <v>16.8</v>
      </c>
    </row>
    <row r="83" spans="6:38" x14ac:dyDescent="0.45">
      <c r="F83" t="s">
        <v>293</v>
      </c>
      <c r="G83" s="19">
        <f t="shared" si="38"/>
        <v>39.1</v>
      </c>
      <c r="H83">
        <v>6810.1</v>
      </c>
      <c r="I83">
        <f t="shared" si="39"/>
        <v>0.4</v>
      </c>
      <c r="J83" s="17">
        <v>0.11799999999999999</v>
      </c>
      <c r="K83" s="16">
        <f t="shared" si="40"/>
        <v>0</v>
      </c>
      <c r="L83" s="17">
        <v>0.82399999999999995</v>
      </c>
      <c r="M83">
        <f t="shared" si="41"/>
        <v>0.5</v>
      </c>
      <c r="N83" s="17">
        <v>6.7000000000000004E-2</v>
      </c>
      <c r="O83">
        <f t="shared" si="42"/>
        <v>0</v>
      </c>
      <c r="P83">
        <v>0.29399999999999998</v>
      </c>
      <c r="Q83">
        <f t="shared" si="43"/>
        <v>3.1</v>
      </c>
      <c r="R83">
        <f t="shared" si="44"/>
        <v>4</v>
      </c>
      <c r="S83">
        <v>1.78</v>
      </c>
      <c r="T83">
        <f t="shared" si="45"/>
        <v>4.8</v>
      </c>
      <c r="U83">
        <v>69.41</v>
      </c>
      <c r="V83">
        <f t="shared" si="36"/>
        <v>6</v>
      </c>
      <c r="W83">
        <v>0.79600000000000004</v>
      </c>
      <c r="X83">
        <f t="shared" si="46"/>
        <v>4.8</v>
      </c>
      <c r="Y83">
        <v>-3.24</v>
      </c>
      <c r="Z83">
        <f t="shared" si="47"/>
        <v>0</v>
      </c>
      <c r="AA83" s="18">
        <v>-1.2E-2</v>
      </c>
      <c r="AB83">
        <f t="shared" si="48"/>
        <v>0</v>
      </c>
      <c r="AC83">
        <f t="shared" si="49"/>
        <v>15.600000000000001</v>
      </c>
      <c r="AD83">
        <v>0.87</v>
      </c>
      <c r="AE83">
        <f t="shared" si="50"/>
        <v>9.1</v>
      </c>
      <c r="AF83">
        <v>5</v>
      </c>
      <c r="AG83">
        <f t="shared" si="51"/>
        <v>3.8</v>
      </c>
      <c r="AH83">
        <v>6.41</v>
      </c>
      <c r="AI83">
        <f t="shared" si="37"/>
        <v>5</v>
      </c>
      <c r="AJ83">
        <v>36</v>
      </c>
      <c r="AK83">
        <f t="shared" si="52"/>
        <v>1.6</v>
      </c>
      <c r="AL83">
        <f t="shared" si="53"/>
        <v>19.5</v>
      </c>
    </row>
    <row r="84" spans="6:38" x14ac:dyDescent="0.45">
      <c r="F84" s="43" t="s">
        <v>86</v>
      </c>
      <c r="G84" s="19">
        <f t="shared" si="38"/>
        <v>38.599999999999994</v>
      </c>
      <c r="H84" s="21">
        <v>675.7</v>
      </c>
      <c r="I84">
        <f t="shared" si="39"/>
        <v>0</v>
      </c>
      <c r="J84" s="22">
        <v>3.6999999999999998E-2</v>
      </c>
      <c r="K84" s="16">
        <f t="shared" si="40"/>
        <v>4.3</v>
      </c>
      <c r="L84" s="22">
        <v>0.53310000000000002</v>
      </c>
      <c r="M84">
        <f t="shared" si="41"/>
        <v>2.4</v>
      </c>
      <c r="N84" s="22">
        <v>5.5E-2</v>
      </c>
      <c r="O84">
        <f t="shared" si="42"/>
        <v>0</v>
      </c>
      <c r="P84" s="21">
        <v>0.51500000000000001</v>
      </c>
      <c r="Q84">
        <f t="shared" si="43"/>
        <v>0.8</v>
      </c>
      <c r="R84">
        <f t="shared" si="44"/>
        <v>7.4999999999999991</v>
      </c>
      <c r="S84">
        <v>1.92</v>
      </c>
      <c r="T84">
        <f t="shared" si="45"/>
        <v>4.4000000000000004</v>
      </c>
      <c r="U84">
        <v>66.84</v>
      </c>
      <c r="V84">
        <f t="shared" ref="V84:V115" si="54">IF(U84 &gt;= 90, 8, MAX(0, 8 - ROUNDDOWN((90-U84)/0.985, 0)*0.1))</f>
        <v>5.6999999999999993</v>
      </c>
      <c r="W84">
        <v>0.48099999999999998</v>
      </c>
      <c r="X84">
        <f t="shared" si="46"/>
        <v>0.4</v>
      </c>
      <c r="Y84">
        <v>-2.82</v>
      </c>
      <c r="Z84">
        <f t="shared" si="47"/>
        <v>0</v>
      </c>
      <c r="AA84" s="18">
        <v>2.1000000000000001E-2</v>
      </c>
      <c r="AB84">
        <f t="shared" si="48"/>
        <v>1.8</v>
      </c>
      <c r="AC84">
        <f t="shared" si="49"/>
        <v>12.3</v>
      </c>
      <c r="AD84">
        <v>0.86</v>
      </c>
      <c r="AE84">
        <f t="shared" si="50"/>
        <v>9</v>
      </c>
      <c r="AF84">
        <v>6</v>
      </c>
      <c r="AG84">
        <f t="shared" si="51"/>
        <v>5</v>
      </c>
      <c r="AH84">
        <v>5.43</v>
      </c>
      <c r="AI84">
        <f t="shared" si="37"/>
        <v>3.9</v>
      </c>
      <c r="AJ84">
        <v>29</v>
      </c>
      <c r="AK84">
        <f t="shared" si="52"/>
        <v>0.9</v>
      </c>
      <c r="AL84">
        <f t="shared" si="53"/>
        <v>18.799999999999997</v>
      </c>
    </row>
    <row r="85" spans="6:38" x14ac:dyDescent="0.45">
      <c r="F85" s="21" t="s">
        <v>294</v>
      </c>
      <c r="G85" s="19">
        <f t="shared" si="38"/>
        <v>38.4</v>
      </c>
      <c r="H85" s="21">
        <v>3460.5</v>
      </c>
      <c r="I85">
        <f t="shared" si="39"/>
        <v>0</v>
      </c>
      <c r="J85" s="22">
        <v>2.5999999999999999E-2</v>
      </c>
      <c r="K85" s="16">
        <f t="shared" si="40"/>
        <v>5.4</v>
      </c>
      <c r="L85" s="22">
        <v>0.56999999999999995</v>
      </c>
      <c r="M85">
        <f t="shared" si="41"/>
        <v>2.2000000000000002</v>
      </c>
      <c r="N85" s="22">
        <v>3.9E-2</v>
      </c>
      <c r="O85">
        <f t="shared" si="42"/>
        <v>2.2000000000000002</v>
      </c>
      <c r="P85" s="21">
        <v>0.40699999999999997</v>
      </c>
      <c r="Q85">
        <f t="shared" si="43"/>
        <v>1.9</v>
      </c>
      <c r="R85">
        <f t="shared" si="44"/>
        <v>11.700000000000001</v>
      </c>
      <c r="S85">
        <v>2.34</v>
      </c>
      <c r="T85">
        <f t="shared" si="45"/>
        <v>2.8</v>
      </c>
      <c r="U85">
        <v>54.36</v>
      </c>
      <c r="V85">
        <f t="shared" si="54"/>
        <v>4.4000000000000004</v>
      </c>
      <c r="W85">
        <v>0.69899999999999995</v>
      </c>
      <c r="X85">
        <f t="shared" si="46"/>
        <v>3.5</v>
      </c>
      <c r="Y85">
        <v>-1.75</v>
      </c>
      <c r="Z85">
        <f t="shared" si="47"/>
        <v>0</v>
      </c>
      <c r="AA85" s="18">
        <v>1.4999999999999999E-2</v>
      </c>
      <c r="AB85">
        <f t="shared" si="48"/>
        <v>3</v>
      </c>
      <c r="AC85">
        <f t="shared" si="49"/>
        <v>13.7</v>
      </c>
      <c r="AD85">
        <v>0.51</v>
      </c>
      <c r="AE85">
        <f t="shared" si="50"/>
        <v>4</v>
      </c>
      <c r="AF85">
        <v>4</v>
      </c>
      <c r="AG85">
        <f t="shared" si="51"/>
        <v>2.5</v>
      </c>
      <c r="AH85">
        <v>6.62</v>
      </c>
      <c r="AI85">
        <f t="shared" si="37"/>
        <v>5.2</v>
      </c>
      <c r="AJ85">
        <v>33</v>
      </c>
      <c r="AK85">
        <f t="shared" si="52"/>
        <v>1.3</v>
      </c>
      <c r="AL85">
        <f t="shared" si="53"/>
        <v>13</v>
      </c>
    </row>
    <row r="86" spans="6:38" x14ac:dyDescent="0.45">
      <c r="F86" t="s">
        <v>295</v>
      </c>
      <c r="G86" s="19">
        <f t="shared" si="38"/>
        <v>38.299999999999997</v>
      </c>
      <c r="H86">
        <v>7696.8</v>
      </c>
      <c r="I86" s="16">
        <f t="shared" si="39"/>
        <v>0.4</v>
      </c>
      <c r="J86" s="17">
        <v>8.3000000000000004E-2</v>
      </c>
      <c r="K86" s="16">
        <f t="shared" si="40"/>
        <v>0</v>
      </c>
      <c r="L86" s="17">
        <v>0.86099999999999999</v>
      </c>
      <c r="M86">
        <f t="shared" si="41"/>
        <v>0.3</v>
      </c>
      <c r="N86" s="17">
        <v>8.3000000000000004E-2</v>
      </c>
      <c r="O86">
        <f t="shared" si="42"/>
        <v>0</v>
      </c>
      <c r="P86">
        <v>0.52900000000000003</v>
      </c>
      <c r="Q86">
        <f t="shared" si="43"/>
        <v>0.7</v>
      </c>
      <c r="R86">
        <f t="shared" si="44"/>
        <v>1.4</v>
      </c>
      <c r="S86">
        <v>2.4</v>
      </c>
      <c r="T86">
        <f t="shared" si="45"/>
        <v>2.3999999999999995</v>
      </c>
      <c r="U86">
        <v>63.75</v>
      </c>
      <c r="V86">
        <f t="shared" si="54"/>
        <v>5.4</v>
      </c>
      <c r="W86">
        <v>0.754</v>
      </c>
      <c r="X86">
        <f t="shared" si="46"/>
        <v>4.3</v>
      </c>
      <c r="Y86">
        <v>-0.13</v>
      </c>
      <c r="Z86">
        <f t="shared" si="47"/>
        <v>0</v>
      </c>
      <c r="AA86" s="18">
        <v>5.0000000000000001E-3</v>
      </c>
      <c r="AB86">
        <f t="shared" si="48"/>
        <v>3</v>
      </c>
      <c r="AC86">
        <f t="shared" si="49"/>
        <v>15.1</v>
      </c>
      <c r="AD86">
        <v>0.63</v>
      </c>
      <c r="AE86">
        <f t="shared" si="50"/>
        <v>5.7</v>
      </c>
      <c r="AF86">
        <v>9</v>
      </c>
      <c r="AG86">
        <f t="shared" si="51"/>
        <v>8.8000000000000007</v>
      </c>
      <c r="AH86">
        <v>6.86</v>
      </c>
      <c r="AI86">
        <f t="shared" si="37"/>
        <v>5.5</v>
      </c>
      <c r="AJ86">
        <v>38</v>
      </c>
      <c r="AK86">
        <f t="shared" si="52"/>
        <v>1.8</v>
      </c>
      <c r="AL86">
        <f t="shared" si="53"/>
        <v>21.8</v>
      </c>
    </row>
    <row r="87" spans="6:38" x14ac:dyDescent="0.45">
      <c r="F87" s="21" t="s">
        <v>87</v>
      </c>
      <c r="G87" s="19">
        <f t="shared" si="38"/>
        <v>38</v>
      </c>
      <c r="H87" s="21">
        <v>3996.6</v>
      </c>
      <c r="I87">
        <f t="shared" si="39"/>
        <v>0.1</v>
      </c>
      <c r="J87" s="22">
        <v>5.1999999999999998E-2</v>
      </c>
      <c r="K87" s="16">
        <f t="shared" si="40"/>
        <v>2.8</v>
      </c>
      <c r="L87" s="22">
        <v>1.0224</v>
      </c>
      <c r="M87">
        <f t="shared" si="41"/>
        <v>0</v>
      </c>
      <c r="N87" s="22">
        <v>7.0000000000000007E-2</v>
      </c>
      <c r="O87">
        <f t="shared" si="42"/>
        <v>0</v>
      </c>
      <c r="P87" s="21">
        <v>0.377</v>
      </c>
      <c r="Q87">
        <f t="shared" si="43"/>
        <v>2.2000000000000002</v>
      </c>
      <c r="R87">
        <f t="shared" si="44"/>
        <v>5.0999999999999996</v>
      </c>
      <c r="S87">
        <v>2.14</v>
      </c>
      <c r="T87">
        <f t="shared" si="45"/>
        <v>3.5999999999999996</v>
      </c>
      <c r="U87">
        <v>57.8</v>
      </c>
      <c r="V87">
        <f t="shared" si="54"/>
        <v>4.8</v>
      </c>
      <c r="W87">
        <v>0.78200000000000003</v>
      </c>
      <c r="X87">
        <f t="shared" si="46"/>
        <v>4.5999999999999996</v>
      </c>
      <c r="Y87">
        <v>-1.24</v>
      </c>
      <c r="Z87">
        <f t="shared" si="47"/>
        <v>0</v>
      </c>
      <c r="AA87" s="18">
        <v>1.0999999999999999E-2</v>
      </c>
      <c r="AB87">
        <f t="shared" si="48"/>
        <v>3.8</v>
      </c>
      <c r="AC87">
        <f t="shared" si="49"/>
        <v>16.799999999999997</v>
      </c>
      <c r="AD87">
        <v>0.64</v>
      </c>
      <c r="AE87">
        <f t="shared" si="50"/>
        <v>5.9</v>
      </c>
      <c r="AF87">
        <v>5</v>
      </c>
      <c r="AG87">
        <f t="shared" si="51"/>
        <v>3.8</v>
      </c>
      <c r="AH87">
        <v>6.14</v>
      </c>
      <c r="AI87">
        <f t="shared" si="37"/>
        <v>4.7</v>
      </c>
      <c r="AJ87">
        <v>37</v>
      </c>
      <c r="AK87">
        <f t="shared" si="52"/>
        <v>1.7</v>
      </c>
      <c r="AL87">
        <f t="shared" si="53"/>
        <v>16.099999999999998</v>
      </c>
    </row>
    <row r="88" spans="6:38" x14ac:dyDescent="0.45">
      <c r="F88" t="s">
        <v>296</v>
      </c>
      <c r="G88" s="19">
        <f t="shared" si="38"/>
        <v>37.5</v>
      </c>
      <c r="H88">
        <v>2613.4</v>
      </c>
      <c r="I88">
        <f t="shared" si="39"/>
        <v>0</v>
      </c>
      <c r="J88" s="17">
        <v>2.8000000000000001E-2</v>
      </c>
      <c r="K88" s="16">
        <f t="shared" si="40"/>
        <v>5.2</v>
      </c>
      <c r="L88" s="17">
        <v>0.50849999999999995</v>
      </c>
      <c r="M88">
        <f t="shared" si="41"/>
        <v>2.6</v>
      </c>
      <c r="N88" s="17">
        <v>4.1000000000000002E-2</v>
      </c>
      <c r="O88">
        <f t="shared" si="42"/>
        <v>1.8</v>
      </c>
      <c r="P88">
        <v>0.51300000000000001</v>
      </c>
      <c r="Q88">
        <f t="shared" si="43"/>
        <v>0.9</v>
      </c>
      <c r="R88">
        <f t="shared" si="44"/>
        <v>10.500000000000002</v>
      </c>
      <c r="S88">
        <v>2.13</v>
      </c>
      <c r="T88">
        <f t="shared" si="45"/>
        <v>3.5999999999999996</v>
      </c>
      <c r="U88">
        <v>71.13</v>
      </c>
      <c r="V88">
        <f t="shared" si="54"/>
        <v>6.1</v>
      </c>
      <c r="W88">
        <v>0.56000000000000005</v>
      </c>
      <c r="X88">
        <f t="shared" si="46"/>
        <v>1.5</v>
      </c>
      <c r="Y88">
        <v>1.21</v>
      </c>
      <c r="Z88">
        <f t="shared" si="47"/>
        <v>1.2</v>
      </c>
      <c r="AA88" s="18">
        <v>2.5000000000000001E-2</v>
      </c>
      <c r="AB88">
        <f t="shared" si="48"/>
        <v>1</v>
      </c>
      <c r="AC88">
        <f t="shared" si="49"/>
        <v>13.399999999999999</v>
      </c>
      <c r="AD88">
        <v>0.71</v>
      </c>
      <c r="AE88">
        <f t="shared" si="50"/>
        <v>6.9</v>
      </c>
      <c r="AF88">
        <v>4</v>
      </c>
      <c r="AG88">
        <f t="shared" si="51"/>
        <v>2.5</v>
      </c>
      <c r="AH88">
        <v>4.22</v>
      </c>
      <c r="AI88">
        <f t="shared" ref="AI88:AI119" si="55">IF(AH88 &lt;= 2, 0, IF(AH88 &gt;= 10, 9, ROUND(9+((AH88-10)/0.009)*0.01, 1)))</f>
        <v>2.6</v>
      </c>
      <c r="AJ88">
        <v>36</v>
      </c>
      <c r="AK88">
        <f t="shared" si="52"/>
        <v>1.6</v>
      </c>
      <c r="AL88">
        <f t="shared" si="53"/>
        <v>13.6</v>
      </c>
    </row>
    <row r="89" spans="6:38" x14ac:dyDescent="0.45">
      <c r="F89" s="21" t="s">
        <v>88</v>
      </c>
      <c r="G89" s="19">
        <f t="shared" si="38"/>
        <v>37.1</v>
      </c>
      <c r="H89" s="21">
        <v>633.6</v>
      </c>
      <c r="I89">
        <f t="shared" si="39"/>
        <v>0</v>
      </c>
      <c r="J89" s="22">
        <v>5.7000000000000002E-2</v>
      </c>
      <c r="K89" s="16">
        <f t="shared" si="40"/>
        <v>2.2999999999999998</v>
      </c>
      <c r="L89" s="22">
        <v>0.61609999999999998</v>
      </c>
      <c r="M89">
        <f t="shared" si="41"/>
        <v>1.9</v>
      </c>
      <c r="N89" s="22">
        <v>9.2999999999999999E-2</v>
      </c>
      <c r="O89">
        <f t="shared" si="42"/>
        <v>0</v>
      </c>
      <c r="P89" s="21">
        <v>0.38800000000000001</v>
      </c>
      <c r="Q89">
        <f t="shared" si="43"/>
        <v>2.1</v>
      </c>
      <c r="R89">
        <f t="shared" si="44"/>
        <v>6.2999999999999989</v>
      </c>
      <c r="S89">
        <v>1.91</v>
      </c>
      <c r="T89">
        <f t="shared" si="45"/>
        <v>4.4000000000000004</v>
      </c>
      <c r="U89">
        <v>71.2</v>
      </c>
      <c r="V89">
        <f t="shared" si="54"/>
        <v>6.1</v>
      </c>
      <c r="W89">
        <v>0.51200000000000001</v>
      </c>
      <c r="X89">
        <f t="shared" si="46"/>
        <v>0.9</v>
      </c>
      <c r="Y89">
        <v>0</v>
      </c>
      <c r="Z89">
        <f t="shared" si="47"/>
        <v>0</v>
      </c>
      <c r="AA89" s="18">
        <v>2.5999999999999999E-2</v>
      </c>
      <c r="AB89">
        <f t="shared" si="48"/>
        <v>0.8</v>
      </c>
      <c r="AC89">
        <f t="shared" si="49"/>
        <v>12.200000000000001</v>
      </c>
      <c r="AD89">
        <v>0.86</v>
      </c>
      <c r="AE89">
        <f t="shared" si="50"/>
        <v>9</v>
      </c>
      <c r="AF89">
        <v>5</v>
      </c>
      <c r="AG89">
        <f t="shared" si="51"/>
        <v>3.8</v>
      </c>
      <c r="AH89">
        <v>5.74</v>
      </c>
      <c r="AI89">
        <f t="shared" si="55"/>
        <v>4.3</v>
      </c>
      <c r="AJ89">
        <v>35</v>
      </c>
      <c r="AK89">
        <f t="shared" si="52"/>
        <v>1.5</v>
      </c>
      <c r="AL89">
        <f t="shared" si="53"/>
        <v>18.600000000000001</v>
      </c>
    </row>
    <row r="90" spans="6:38" x14ac:dyDescent="0.45">
      <c r="F90" s="21" t="s">
        <v>89</v>
      </c>
      <c r="G90" s="19">
        <f t="shared" si="38"/>
        <v>37</v>
      </c>
      <c r="H90" s="21">
        <v>503.4</v>
      </c>
      <c r="I90">
        <f t="shared" si="39"/>
        <v>0</v>
      </c>
      <c r="J90" s="22">
        <v>2.3E-2</v>
      </c>
      <c r="K90" s="16">
        <f t="shared" si="40"/>
        <v>5.7</v>
      </c>
      <c r="L90" s="22">
        <v>0.52</v>
      </c>
      <c r="M90">
        <f t="shared" si="41"/>
        <v>2.5</v>
      </c>
      <c r="N90" s="22">
        <v>5.8000000000000003E-2</v>
      </c>
      <c r="O90">
        <f t="shared" si="42"/>
        <v>0</v>
      </c>
      <c r="P90" s="21">
        <v>0.42599999999999999</v>
      </c>
      <c r="Q90">
        <f t="shared" si="43"/>
        <v>1.7</v>
      </c>
      <c r="R90">
        <f t="shared" si="44"/>
        <v>9.8999999999999986</v>
      </c>
      <c r="S90">
        <v>1.85</v>
      </c>
      <c r="T90">
        <f t="shared" si="45"/>
        <v>4.4000000000000004</v>
      </c>
      <c r="U90">
        <v>71.760000000000005</v>
      </c>
      <c r="V90">
        <f t="shared" si="54"/>
        <v>6.2</v>
      </c>
      <c r="W90">
        <v>0.501</v>
      </c>
      <c r="X90">
        <f t="shared" si="46"/>
        <v>0.7</v>
      </c>
      <c r="Y90">
        <v>0</v>
      </c>
      <c r="Z90">
        <f t="shared" si="47"/>
        <v>0</v>
      </c>
      <c r="AA90" s="18">
        <v>2.4E-2</v>
      </c>
      <c r="AB90">
        <f t="shared" si="48"/>
        <v>1.2</v>
      </c>
      <c r="AC90">
        <f t="shared" si="49"/>
        <v>12.5</v>
      </c>
      <c r="AD90">
        <v>0.74</v>
      </c>
      <c r="AE90">
        <f t="shared" si="50"/>
        <v>7.3</v>
      </c>
      <c r="AF90">
        <v>4</v>
      </c>
      <c r="AG90">
        <f t="shared" si="51"/>
        <v>2.5</v>
      </c>
      <c r="AH90">
        <v>5.7</v>
      </c>
      <c r="AI90">
        <f t="shared" si="55"/>
        <v>4.2</v>
      </c>
      <c r="AJ90">
        <v>26</v>
      </c>
      <c r="AK90">
        <f t="shared" si="52"/>
        <v>0.6</v>
      </c>
      <c r="AL90">
        <f t="shared" si="53"/>
        <v>14.6</v>
      </c>
    </row>
    <row r="91" spans="6:38" x14ac:dyDescent="0.45">
      <c r="F91" s="21" t="s">
        <v>297</v>
      </c>
      <c r="G91" s="19">
        <f t="shared" si="38"/>
        <v>37</v>
      </c>
      <c r="H91" s="21">
        <v>4827.8</v>
      </c>
      <c r="I91">
        <f t="shared" si="39"/>
        <v>0.2</v>
      </c>
      <c r="J91" s="22">
        <v>9.8000000000000004E-2</v>
      </c>
      <c r="K91" s="16">
        <f t="shared" si="40"/>
        <v>0</v>
      </c>
      <c r="L91" s="22">
        <v>0.4894</v>
      </c>
      <c r="M91">
        <f t="shared" si="41"/>
        <v>2.7</v>
      </c>
      <c r="N91" s="22">
        <v>9.4E-2</v>
      </c>
      <c r="O91">
        <f t="shared" si="42"/>
        <v>0</v>
      </c>
      <c r="P91" s="21">
        <v>0.25600000000000001</v>
      </c>
      <c r="Q91">
        <f t="shared" si="43"/>
        <v>3.4</v>
      </c>
      <c r="R91">
        <f t="shared" si="44"/>
        <v>6.3000000000000007</v>
      </c>
      <c r="S91">
        <v>2.52</v>
      </c>
      <c r="T91">
        <f t="shared" si="45"/>
        <v>2</v>
      </c>
      <c r="U91">
        <v>67.040000000000006</v>
      </c>
      <c r="V91">
        <f t="shared" si="54"/>
        <v>5.6999999999999993</v>
      </c>
      <c r="W91">
        <v>0.77300000000000002</v>
      </c>
      <c r="X91">
        <f t="shared" si="46"/>
        <v>4.5</v>
      </c>
      <c r="Y91">
        <f>-0.26</f>
        <v>-0.26</v>
      </c>
      <c r="Z91">
        <f t="shared" si="47"/>
        <v>0</v>
      </c>
      <c r="AA91" s="18">
        <v>-7.0000000000000001E-3</v>
      </c>
      <c r="AB91">
        <f t="shared" si="48"/>
        <v>0.6</v>
      </c>
      <c r="AC91">
        <f t="shared" si="49"/>
        <v>12.799999999999999</v>
      </c>
      <c r="AD91">
        <v>0.76</v>
      </c>
      <c r="AE91">
        <f t="shared" si="50"/>
        <v>7.6</v>
      </c>
      <c r="AF91">
        <v>6</v>
      </c>
      <c r="AG91">
        <f t="shared" si="51"/>
        <v>5</v>
      </c>
      <c r="AH91">
        <v>5.57</v>
      </c>
      <c r="AI91">
        <f t="shared" si="55"/>
        <v>4.0999999999999996</v>
      </c>
      <c r="AJ91">
        <v>32</v>
      </c>
      <c r="AK91">
        <f t="shared" si="52"/>
        <v>1.2</v>
      </c>
      <c r="AL91">
        <f t="shared" si="53"/>
        <v>17.899999999999999</v>
      </c>
    </row>
    <row r="92" spans="6:38" x14ac:dyDescent="0.45">
      <c r="F92" s="43" t="s">
        <v>90</v>
      </c>
      <c r="G92" s="19">
        <f t="shared" si="38"/>
        <v>36.900000000000006</v>
      </c>
      <c r="H92" s="21">
        <v>5026.8999999999996</v>
      </c>
      <c r="I92">
        <f t="shared" si="39"/>
        <v>0.2</v>
      </c>
      <c r="J92" s="22">
        <v>9.0999999999999998E-2</v>
      </c>
      <c r="K92" s="16">
        <f t="shared" si="40"/>
        <v>0</v>
      </c>
      <c r="L92" s="22">
        <v>1.1698</v>
      </c>
      <c r="M92">
        <f t="shared" si="41"/>
        <v>0</v>
      </c>
      <c r="N92" s="22">
        <v>0.59099999999999997</v>
      </c>
      <c r="O92">
        <f t="shared" si="42"/>
        <v>0</v>
      </c>
      <c r="P92" s="21">
        <v>0.57899999999999996</v>
      </c>
      <c r="Q92">
        <f t="shared" si="43"/>
        <v>0.2</v>
      </c>
      <c r="R92">
        <f t="shared" si="44"/>
        <v>0.4</v>
      </c>
      <c r="S92">
        <v>2.0099999999999998</v>
      </c>
      <c r="T92">
        <f t="shared" si="45"/>
        <v>4</v>
      </c>
      <c r="U92">
        <v>83.05</v>
      </c>
      <c r="V92">
        <f t="shared" si="54"/>
        <v>7.3</v>
      </c>
      <c r="W92">
        <v>0.73</v>
      </c>
      <c r="X92">
        <f t="shared" si="46"/>
        <v>3.9</v>
      </c>
      <c r="Y92">
        <v>0.53</v>
      </c>
      <c r="Z92">
        <f t="shared" si="47"/>
        <v>0.5</v>
      </c>
      <c r="AA92" s="18">
        <v>0.01</v>
      </c>
      <c r="AB92">
        <f t="shared" si="48"/>
        <v>4</v>
      </c>
      <c r="AC92">
        <f t="shared" si="49"/>
        <v>19.700000000000003</v>
      </c>
      <c r="AD92">
        <v>0.89</v>
      </c>
      <c r="AE92">
        <f t="shared" si="50"/>
        <v>9.4</v>
      </c>
      <c r="AG92">
        <f t="shared" si="51"/>
        <v>0</v>
      </c>
      <c r="AH92">
        <v>6.82</v>
      </c>
      <c r="AI92">
        <f t="shared" si="55"/>
        <v>5.5</v>
      </c>
      <c r="AJ92">
        <v>39</v>
      </c>
      <c r="AK92">
        <f t="shared" si="52"/>
        <v>1.9</v>
      </c>
      <c r="AL92">
        <f t="shared" si="53"/>
        <v>16.8</v>
      </c>
    </row>
    <row r="93" spans="6:38" x14ac:dyDescent="0.45">
      <c r="F93" s="21" t="s">
        <v>91</v>
      </c>
      <c r="G93" s="19">
        <f t="shared" si="38"/>
        <v>36.799999999999997</v>
      </c>
      <c r="H93" s="21">
        <v>1146</v>
      </c>
      <c r="I93">
        <f t="shared" si="39"/>
        <v>0</v>
      </c>
      <c r="J93" s="22">
        <v>2.7E-2</v>
      </c>
      <c r="K93" s="16">
        <f t="shared" si="40"/>
        <v>5.3</v>
      </c>
      <c r="L93" s="22">
        <v>0.42099999999999999</v>
      </c>
      <c r="M93">
        <f t="shared" si="41"/>
        <v>3.2</v>
      </c>
      <c r="N93" s="22">
        <v>3.6999999999999998E-2</v>
      </c>
      <c r="O93">
        <f t="shared" si="42"/>
        <v>2.6</v>
      </c>
      <c r="P93" s="21">
        <v>0.40500000000000003</v>
      </c>
      <c r="Q93">
        <f t="shared" si="43"/>
        <v>1.9</v>
      </c>
      <c r="R93">
        <f t="shared" si="44"/>
        <v>13</v>
      </c>
      <c r="S93">
        <v>1.96</v>
      </c>
      <c r="T93">
        <f t="shared" si="45"/>
        <v>4</v>
      </c>
      <c r="U93">
        <v>59.31</v>
      </c>
      <c r="V93">
        <f t="shared" si="54"/>
        <v>4.9000000000000004</v>
      </c>
      <c r="W93">
        <v>0.54900000000000004</v>
      </c>
      <c r="X93">
        <f t="shared" si="46"/>
        <v>1.4</v>
      </c>
      <c r="Y93">
        <v>-0.44</v>
      </c>
      <c r="Z93">
        <f t="shared" si="47"/>
        <v>0</v>
      </c>
      <c r="AA93" s="18">
        <v>0.03</v>
      </c>
      <c r="AB93">
        <f t="shared" si="48"/>
        <v>0</v>
      </c>
      <c r="AC93">
        <f t="shared" si="49"/>
        <v>10.3</v>
      </c>
      <c r="AD93">
        <v>0.7</v>
      </c>
      <c r="AE93">
        <f t="shared" si="50"/>
        <v>6.7</v>
      </c>
      <c r="AF93">
        <v>3</v>
      </c>
      <c r="AG93">
        <f t="shared" si="51"/>
        <v>1.3</v>
      </c>
      <c r="AH93">
        <v>5.0999999999999996</v>
      </c>
      <c r="AI93">
        <f t="shared" si="55"/>
        <v>3.6</v>
      </c>
      <c r="AJ93">
        <v>39</v>
      </c>
      <c r="AK93">
        <f t="shared" si="52"/>
        <v>1.9</v>
      </c>
      <c r="AL93">
        <f t="shared" si="53"/>
        <v>13.5</v>
      </c>
    </row>
    <row r="94" spans="6:38" x14ac:dyDescent="0.45">
      <c r="F94" s="21" t="s">
        <v>92</v>
      </c>
      <c r="G94" s="19">
        <f t="shared" si="38"/>
        <v>36.5</v>
      </c>
      <c r="H94" s="21">
        <v>1229.4000000000001</v>
      </c>
      <c r="I94">
        <f t="shared" si="39"/>
        <v>0</v>
      </c>
      <c r="J94" s="22">
        <v>0.122</v>
      </c>
      <c r="K94" s="16">
        <f t="shared" si="40"/>
        <v>0</v>
      </c>
      <c r="L94" s="22">
        <v>0.39900000000000002</v>
      </c>
      <c r="M94">
        <f t="shared" si="41"/>
        <v>3.3</v>
      </c>
      <c r="N94" s="22">
        <v>4.1000000000000002E-2</v>
      </c>
      <c r="O94">
        <f t="shared" si="42"/>
        <v>1.8</v>
      </c>
      <c r="P94" s="21">
        <v>0.3</v>
      </c>
      <c r="Q94">
        <f t="shared" si="43"/>
        <v>3</v>
      </c>
      <c r="R94">
        <f t="shared" si="44"/>
        <v>8.1</v>
      </c>
      <c r="S94">
        <v>2.02</v>
      </c>
      <c r="T94">
        <f t="shared" si="45"/>
        <v>4</v>
      </c>
      <c r="U94">
        <v>65.38</v>
      </c>
      <c r="V94">
        <f t="shared" si="54"/>
        <v>5.6</v>
      </c>
      <c r="W94">
        <v>0.60199999999999998</v>
      </c>
      <c r="X94">
        <f t="shared" si="46"/>
        <v>2.1</v>
      </c>
      <c r="Y94">
        <v>-4.12</v>
      </c>
      <c r="Z94">
        <f t="shared" si="47"/>
        <v>0</v>
      </c>
      <c r="AA94" s="18">
        <v>2.3E-2</v>
      </c>
      <c r="AB94">
        <f t="shared" si="48"/>
        <v>1.4</v>
      </c>
      <c r="AC94">
        <f t="shared" si="49"/>
        <v>13.1</v>
      </c>
      <c r="AD94">
        <v>0.75</v>
      </c>
      <c r="AE94">
        <f t="shared" si="50"/>
        <v>7.4</v>
      </c>
      <c r="AF94">
        <v>5</v>
      </c>
      <c r="AG94">
        <f t="shared" si="51"/>
        <v>3.8</v>
      </c>
      <c r="AH94">
        <v>4.41</v>
      </c>
      <c r="AI94">
        <f t="shared" si="55"/>
        <v>2.8</v>
      </c>
      <c r="AJ94">
        <v>33</v>
      </c>
      <c r="AK94">
        <f t="shared" si="52"/>
        <v>1.3</v>
      </c>
      <c r="AL94">
        <f t="shared" si="53"/>
        <v>15.3</v>
      </c>
    </row>
    <row r="95" spans="6:38" x14ac:dyDescent="0.45">
      <c r="F95" t="s">
        <v>93</v>
      </c>
      <c r="G95" s="19">
        <f t="shared" si="38"/>
        <v>36.4</v>
      </c>
      <c r="H95">
        <v>6182.7</v>
      </c>
      <c r="I95">
        <f t="shared" si="39"/>
        <v>0.3</v>
      </c>
      <c r="J95" s="17">
        <v>0.13900000000000001</v>
      </c>
      <c r="K95" s="16">
        <f t="shared" si="40"/>
        <v>0</v>
      </c>
      <c r="L95" s="17">
        <v>0.80400000000000005</v>
      </c>
      <c r="M95">
        <f t="shared" si="41"/>
        <v>0.6</v>
      </c>
      <c r="N95" s="17">
        <v>3.5000000000000003E-2</v>
      </c>
      <c r="O95">
        <f t="shared" si="42"/>
        <v>3</v>
      </c>
      <c r="P95">
        <v>0.51500000000000001</v>
      </c>
      <c r="Q95">
        <f t="shared" si="43"/>
        <v>0.8</v>
      </c>
      <c r="R95">
        <f t="shared" si="44"/>
        <v>4.7</v>
      </c>
      <c r="S95">
        <v>2.69</v>
      </c>
      <c r="T95">
        <f t="shared" si="45"/>
        <v>1.1999999999999993</v>
      </c>
      <c r="U95">
        <v>56.26</v>
      </c>
      <c r="V95">
        <f t="shared" si="54"/>
        <v>4.5999999999999996</v>
      </c>
      <c r="W95">
        <v>0.752</v>
      </c>
      <c r="X95">
        <f t="shared" si="46"/>
        <v>4.2</v>
      </c>
      <c r="Y95">
        <v>-0.6</v>
      </c>
      <c r="Z95">
        <f t="shared" si="47"/>
        <v>0</v>
      </c>
      <c r="AA95" s="18">
        <v>1.0999999999999999E-2</v>
      </c>
      <c r="AB95">
        <f t="shared" si="48"/>
        <v>3.8</v>
      </c>
      <c r="AC95">
        <f t="shared" si="49"/>
        <v>13.8</v>
      </c>
      <c r="AD95">
        <v>0.64</v>
      </c>
      <c r="AE95">
        <f t="shared" si="50"/>
        <v>5.9</v>
      </c>
      <c r="AF95">
        <v>6</v>
      </c>
      <c r="AG95">
        <f t="shared" si="51"/>
        <v>5</v>
      </c>
      <c r="AH95">
        <v>6.48</v>
      </c>
      <c r="AI95">
        <f t="shared" si="55"/>
        <v>5.0999999999999996</v>
      </c>
      <c r="AJ95">
        <v>39</v>
      </c>
      <c r="AK95">
        <f t="shared" si="52"/>
        <v>1.9</v>
      </c>
      <c r="AL95">
        <f t="shared" si="53"/>
        <v>17.899999999999999</v>
      </c>
    </row>
    <row r="96" spans="6:38" x14ac:dyDescent="0.45">
      <c r="F96" s="21" t="s">
        <v>94</v>
      </c>
      <c r="G96" s="19">
        <f t="shared" si="38"/>
        <v>36.299999999999997</v>
      </c>
      <c r="H96" s="21">
        <v>504.6</v>
      </c>
      <c r="I96">
        <f t="shared" si="39"/>
        <v>0</v>
      </c>
      <c r="J96" s="22">
        <v>3.6999999999999998E-2</v>
      </c>
      <c r="K96" s="16">
        <f t="shared" si="40"/>
        <v>4.3</v>
      </c>
      <c r="L96" s="22">
        <v>0.79290000000000005</v>
      </c>
      <c r="M96">
        <f t="shared" si="41"/>
        <v>0.7</v>
      </c>
      <c r="N96" s="22">
        <v>0.11899999999999999</v>
      </c>
      <c r="O96">
        <f t="shared" si="42"/>
        <v>0</v>
      </c>
      <c r="P96" s="21">
        <v>0.35699999999999998</v>
      </c>
      <c r="Q96">
        <f t="shared" si="43"/>
        <v>2.4</v>
      </c>
      <c r="R96">
        <f t="shared" si="44"/>
        <v>7.4</v>
      </c>
      <c r="S96">
        <v>1.84</v>
      </c>
      <c r="T96">
        <f t="shared" si="45"/>
        <v>4.8</v>
      </c>
      <c r="U96">
        <v>70.39</v>
      </c>
      <c r="V96">
        <f t="shared" si="54"/>
        <v>6.1</v>
      </c>
      <c r="W96">
        <v>0.47699999999999998</v>
      </c>
      <c r="X96">
        <f t="shared" si="46"/>
        <v>0.4</v>
      </c>
      <c r="Y96">
        <v>-0.96</v>
      </c>
      <c r="Z96">
        <f t="shared" si="47"/>
        <v>0</v>
      </c>
      <c r="AA96" s="18">
        <v>2.1999999999999999E-2</v>
      </c>
      <c r="AB96">
        <f t="shared" si="48"/>
        <v>1.6</v>
      </c>
      <c r="AC96">
        <f t="shared" si="49"/>
        <v>12.899999999999999</v>
      </c>
      <c r="AD96">
        <v>0.84</v>
      </c>
      <c r="AE96">
        <f t="shared" si="50"/>
        <v>8.6999999999999993</v>
      </c>
      <c r="AF96">
        <v>4</v>
      </c>
      <c r="AG96">
        <f t="shared" si="51"/>
        <v>2.5</v>
      </c>
      <c r="AH96">
        <v>4.97</v>
      </c>
      <c r="AI96">
        <f t="shared" si="55"/>
        <v>3.4</v>
      </c>
      <c r="AJ96">
        <v>34</v>
      </c>
      <c r="AK96">
        <f t="shared" si="52"/>
        <v>1.4</v>
      </c>
      <c r="AL96">
        <f t="shared" si="53"/>
        <v>16</v>
      </c>
    </row>
    <row r="97" spans="6:38" x14ac:dyDescent="0.45">
      <c r="F97" s="21" t="s">
        <v>95</v>
      </c>
      <c r="G97" s="19">
        <f t="shared" si="38"/>
        <v>36.1</v>
      </c>
      <c r="H97" s="21">
        <v>772.2</v>
      </c>
      <c r="I97">
        <f t="shared" si="39"/>
        <v>0</v>
      </c>
      <c r="J97" s="22">
        <v>0.05</v>
      </c>
      <c r="K97" s="16">
        <f t="shared" si="40"/>
        <v>3</v>
      </c>
      <c r="L97" s="22">
        <v>0.84740000000000004</v>
      </c>
      <c r="M97">
        <f t="shared" si="41"/>
        <v>0.4</v>
      </c>
      <c r="N97" s="22">
        <v>7.3999999999999996E-2</v>
      </c>
      <c r="O97">
        <f t="shared" si="42"/>
        <v>0</v>
      </c>
      <c r="P97" s="21">
        <v>0.38300000000000001</v>
      </c>
      <c r="Q97">
        <f t="shared" si="43"/>
        <v>2.2000000000000002</v>
      </c>
      <c r="R97">
        <f t="shared" si="44"/>
        <v>5.6</v>
      </c>
      <c r="S97">
        <v>1.89</v>
      </c>
      <c r="T97">
        <f t="shared" si="45"/>
        <v>4.4000000000000004</v>
      </c>
      <c r="U97">
        <v>69.239999999999995</v>
      </c>
      <c r="V97">
        <f t="shared" si="54"/>
        <v>5.9</v>
      </c>
      <c r="W97">
        <v>0.5</v>
      </c>
      <c r="X97">
        <f t="shared" si="46"/>
        <v>0.7</v>
      </c>
      <c r="Y97">
        <v>-1.55</v>
      </c>
      <c r="Z97">
        <f t="shared" si="47"/>
        <v>0</v>
      </c>
      <c r="AA97" s="18">
        <v>2.5000000000000001E-2</v>
      </c>
      <c r="AB97">
        <f t="shared" si="48"/>
        <v>1</v>
      </c>
      <c r="AC97">
        <f t="shared" si="49"/>
        <v>12</v>
      </c>
      <c r="AD97">
        <v>0.86</v>
      </c>
      <c r="AE97">
        <f t="shared" si="50"/>
        <v>9</v>
      </c>
      <c r="AF97">
        <v>6</v>
      </c>
      <c r="AG97">
        <f t="shared" si="51"/>
        <v>5</v>
      </c>
      <c r="AH97">
        <v>4.41</v>
      </c>
      <c r="AI97">
        <f t="shared" si="55"/>
        <v>2.8</v>
      </c>
      <c r="AJ97">
        <v>37</v>
      </c>
      <c r="AK97">
        <f t="shared" si="52"/>
        <v>1.7</v>
      </c>
      <c r="AL97">
        <f t="shared" si="53"/>
        <v>18.5</v>
      </c>
    </row>
    <row r="98" spans="6:38" x14ac:dyDescent="0.45">
      <c r="F98" s="43" t="s">
        <v>96</v>
      </c>
      <c r="G98" s="19">
        <f t="shared" ref="G98:G129" si="56">R98+AC98+AL98</f>
        <v>36.1</v>
      </c>
      <c r="H98" s="21">
        <v>5029.5</v>
      </c>
      <c r="I98">
        <f t="shared" ref="I98:I129" si="57">IF(H98 &lt; 3000, 0, IF(H98 &gt;= 80000, 7, ROUND(MAX(0, 7 - TRUNC((80000 - H98) / 1100, 1) * 0.1), 1)))</f>
        <v>0.2</v>
      </c>
      <c r="J98" s="22">
        <v>2.9000000000000001E-2</v>
      </c>
      <c r="K98" s="16">
        <f t="shared" ref="K98:K129" si="58">IF(J98 &gt; 0.08, 0, ROUND(MAX(7 - (J98 - 0.01) * 100, 0), 1))</f>
        <v>5.0999999999999996</v>
      </c>
      <c r="L98" s="22">
        <v>0.3075</v>
      </c>
      <c r="M98">
        <f t="shared" ref="M98:M129" si="59">IF(L98 &gt; 0, IF(L98 &gt; 0.9, 0, ROUND(MAX(6 - (L98 - 0) / 0.15, 0), 1)), 6)</f>
        <v>4</v>
      </c>
      <c r="N98" s="22">
        <v>4.3</v>
      </c>
      <c r="O98">
        <f t="shared" ref="O98:O129" si="60">IF(OR(N98 &lt; -1, N98 &gt; 5), 0, ROUND(MAX(6 - ROUND(ABS(N98 - 0.02) / 0.001, 0) * 0.2, 0), 1))</f>
        <v>0</v>
      </c>
      <c r="P98" s="21">
        <v>0.48299999999999998</v>
      </c>
      <c r="Q98">
        <f t="shared" ref="Q98:Q129" si="61">IF(OR(P98 &lt; 0.2, P98 &gt; 0.6), 4, ROUND(MAX(4 - ROUND(ABS(P98 - 0.2) / 0.01, 0) * 0.1, 0), 1))</f>
        <v>1.2</v>
      </c>
      <c r="R98">
        <f t="shared" ref="R98:R129" si="62">I98+K98+M98+O98+Q98</f>
        <v>10.5</v>
      </c>
      <c r="S98">
        <v>2.17</v>
      </c>
      <c r="T98">
        <f t="shared" ref="T98:T129" si="63">IF(S98 &lt;= 1, 8, MAX(0, 8 - ROUND((S98 - 1) / 0.1, 0) * 0.4))</f>
        <v>3.1999999999999993</v>
      </c>
      <c r="U98">
        <v>61.55</v>
      </c>
      <c r="V98">
        <f t="shared" si="54"/>
        <v>5.1999999999999993</v>
      </c>
      <c r="W98">
        <v>0.627</v>
      </c>
      <c r="X98">
        <f t="shared" ref="X98:X129" si="64">IF(W98&gt;=0.95, 7, IF(W98 = 0.45, 0.1, IF(W98&gt;=0.45, ROUND(((W98-0.45)/(0.5/70)*0.1), 1), 0)))</f>
        <v>2.5</v>
      </c>
      <c r="Y98">
        <v>-1.69</v>
      </c>
      <c r="Z98">
        <f t="shared" ref="Z98:Z129" si="65">IF(AND(Y98&gt;=0.1, Y98&lt;=10), ROUND(MAX(0, 5 - ABS(5 - Y98)), 1), 0)</f>
        <v>0</v>
      </c>
      <c r="AA98" s="18">
        <v>1.4999999999999999E-2</v>
      </c>
      <c r="AB98">
        <f t="shared" ref="AB98:AB129" si="66">ROUND(MAX(0, MIN(4, 4 - (ABS(AA98 - 0.01) / 0.001) * 0.2)), 1)</f>
        <v>3</v>
      </c>
      <c r="AC98">
        <f t="shared" ref="AC98:AC129" si="67">T98+V98+Z98+X98+AB98</f>
        <v>13.899999999999999</v>
      </c>
      <c r="AD98">
        <v>0.71</v>
      </c>
      <c r="AE98">
        <f t="shared" ref="AE98:AE129" si="68">IF(AD98 &gt; 1, 11, ROUND(MAX(0, MIN(11, 11 - ABS(AD98 - 1) / 0.007 * 0.1)), 1))</f>
        <v>6.9</v>
      </c>
      <c r="AF98">
        <v>3</v>
      </c>
      <c r="AG98">
        <f t="shared" ref="AG98:AG129" si="69">IF(AF98 &lt;= 2, 0, IF(AF98 &gt;= 10, 10, ROUND(10+((AF98-10)/0.008)*0.01, 1)))</f>
        <v>1.3</v>
      </c>
      <c r="AH98">
        <v>4.62</v>
      </c>
      <c r="AI98">
        <f t="shared" si="55"/>
        <v>3</v>
      </c>
      <c r="AJ98">
        <v>25</v>
      </c>
      <c r="AK98">
        <f t="shared" ref="AK98:AK129" si="70">IF(AJ98 &lt;= 20, 0, IF(AJ98 &gt;= 100, 8, ROUND(8+((AJ98-100)/0.1)*0.01, 1)))</f>
        <v>0.5</v>
      </c>
      <c r="AL98">
        <f t="shared" ref="AL98:AL129" si="71">AE98+AG98+AI98+AK98</f>
        <v>11.700000000000001</v>
      </c>
    </row>
    <row r="99" spans="6:38" x14ac:dyDescent="0.45">
      <c r="F99" s="21" t="s">
        <v>298</v>
      </c>
      <c r="G99" s="19">
        <f t="shared" si="56"/>
        <v>36.1</v>
      </c>
      <c r="H99" s="21">
        <v>10373.799999999999</v>
      </c>
      <c r="I99">
        <f t="shared" si="57"/>
        <v>0.7</v>
      </c>
      <c r="J99" s="22">
        <v>4.2999999999999997E-2</v>
      </c>
      <c r="K99" s="16">
        <f t="shared" si="58"/>
        <v>3.7</v>
      </c>
      <c r="L99" s="22">
        <v>0.26100000000000001</v>
      </c>
      <c r="M99">
        <f t="shared" si="59"/>
        <v>4.3</v>
      </c>
      <c r="N99" s="22">
        <v>0.08</v>
      </c>
      <c r="O99">
        <f t="shared" si="60"/>
        <v>0</v>
      </c>
      <c r="P99" s="21">
        <v>0.29399999999999998</v>
      </c>
      <c r="Q99">
        <f t="shared" si="61"/>
        <v>3.1</v>
      </c>
      <c r="R99">
        <f t="shared" si="62"/>
        <v>11.799999999999999</v>
      </c>
      <c r="S99">
        <v>1.91</v>
      </c>
      <c r="T99">
        <f t="shared" si="63"/>
        <v>4.4000000000000004</v>
      </c>
      <c r="U99">
        <v>49.72</v>
      </c>
      <c r="V99">
        <f t="shared" si="54"/>
        <v>4</v>
      </c>
      <c r="W99">
        <v>0.81100000000000005</v>
      </c>
      <c r="X99">
        <f t="shared" si="64"/>
        <v>5.0999999999999996</v>
      </c>
      <c r="Y99">
        <v>0.39</v>
      </c>
      <c r="Z99">
        <f t="shared" si="65"/>
        <v>0.4</v>
      </c>
      <c r="AA99" s="18">
        <v>1.2999999999999999E-2</v>
      </c>
      <c r="AB99">
        <f t="shared" si="66"/>
        <v>3.4</v>
      </c>
      <c r="AC99">
        <f t="shared" si="67"/>
        <v>17.3</v>
      </c>
      <c r="AD99">
        <v>0.51</v>
      </c>
      <c r="AE99">
        <f t="shared" si="68"/>
        <v>4</v>
      </c>
      <c r="AF99">
        <v>2</v>
      </c>
      <c r="AG99">
        <f t="shared" si="69"/>
        <v>0</v>
      </c>
      <c r="AH99">
        <v>3.08</v>
      </c>
      <c r="AI99">
        <f t="shared" si="55"/>
        <v>1.3</v>
      </c>
      <c r="AJ99">
        <v>37</v>
      </c>
      <c r="AK99">
        <f t="shared" si="70"/>
        <v>1.7</v>
      </c>
      <c r="AL99">
        <f t="shared" si="71"/>
        <v>7</v>
      </c>
    </row>
    <row r="100" spans="6:38" x14ac:dyDescent="0.45">
      <c r="F100" s="21" t="s">
        <v>299</v>
      </c>
      <c r="G100" s="19">
        <f t="shared" si="56"/>
        <v>36</v>
      </c>
      <c r="H100" s="21">
        <v>795.1</v>
      </c>
      <c r="I100">
        <f t="shared" si="57"/>
        <v>0</v>
      </c>
      <c r="J100" s="22">
        <v>3.6999999999999998E-2</v>
      </c>
      <c r="K100" s="16">
        <f t="shared" si="58"/>
        <v>4.3</v>
      </c>
      <c r="L100" s="22">
        <v>0.78500000000000003</v>
      </c>
      <c r="M100">
        <f t="shared" si="59"/>
        <v>0.8</v>
      </c>
      <c r="N100" s="22">
        <v>2.1999999999999999E-2</v>
      </c>
      <c r="O100">
        <f t="shared" si="60"/>
        <v>5.6</v>
      </c>
      <c r="P100" s="21">
        <v>0.40799999999999997</v>
      </c>
      <c r="Q100">
        <f t="shared" si="61"/>
        <v>1.9</v>
      </c>
      <c r="R100">
        <f t="shared" si="62"/>
        <v>12.6</v>
      </c>
      <c r="S100">
        <v>2.04</v>
      </c>
      <c r="T100">
        <f t="shared" si="63"/>
        <v>4</v>
      </c>
      <c r="U100">
        <v>67.319999999999993</v>
      </c>
      <c r="V100">
        <f t="shared" si="54"/>
        <v>5.6999999999999993</v>
      </c>
      <c r="W100">
        <v>0.48299999999999998</v>
      </c>
      <c r="X100">
        <f t="shared" si="64"/>
        <v>0.5</v>
      </c>
      <c r="Y100">
        <v>-3.72</v>
      </c>
      <c r="Z100">
        <f t="shared" si="65"/>
        <v>0</v>
      </c>
      <c r="AA100" s="18">
        <v>2.1999999999999999E-2</v>
      </c>
      <c r="AB100">
        <f t="shared" si="66"/>
        <v>1.6</v>
      </c>
      <c r="AC100">
        <f t="shared" si="67"/>
        <v>11.799999999999999</v>
      </c>
      <c r="AD100">
        <v>0.8</v>
      </c>
      <c r="AE100">
        <f t="shared" si="68"/>
        <v>8.1</v>
      </c>
      <c r="AF100">
        <v>4</v>
      </c>
      <c r="AG100">
        <f t="shared" si="69"/>
        <v>2.5</v>
      </c>
      <c r="AH100">
        <v>2.75</v>
      </c>
      <c r="AI100">
        <f t="shared" si="55"/>
        <v>0.9</v>
      </c>
      <c r="AJ100">
        <v>21</v>
      </c>
      <c r="AK100">
        <f t="shared" si="70"/>
        <v>0.1</v>
      </c>
      <c r="AL100">
        <f t="shared" si="71"/>
        <v>11.6</v>
      </c>
    </row>
    <row r="101" spans="6:38" x14ac:dyDescent="0.45">
      <c r="F101" s="21" t="s">
        <v>97</v>
      </c>
      <c r="G101" s="19">
        <f t="shared" si="56"/>
        <v>35.799999999999997</v>
      </c>
      <c r="H101" s="21">
        <v>2238.1</v>
      </c>
      <c r="I101">
        <f t="shared" si="57"/>
        <v>0</v>
      </c>
      <c r="J101" s="22">
        <v>7.6999999999999999E-2</v>
      </c>
      <c r="K101" s="16">
        <f t="shared" si="58"/>
        <v>0.3</v>
      </c>
      <c r="L101" s="22">
        <v>0.83750000000000002</v>
      </c>
      <c r="M101">
        <f t="shared" si="59"/>
        <v>0.4</v>
      </c>
      <c r="N101" s="22">
        <v>5.0999999999999997E-2</v>
      </c>
      <c r="O101">
        <f t="shared" si="60"/>
        <v>0</v>
      </c>
      <c r="P101" s="21">
        <v>0.82299999999999995</v>
      </c>
      <c r="Q101">
        <f t="shared" si="61"/>
        <v>4</v>
      </c>
      <c r="R101">
        <f t="shared" si="62"/>
        <v>4.7</v>
      </c>
      <c r="S101">
        <v>2.4300000000000002</v>
      </c>
      <c r="T101">
        <f t="shared" si="63"/>
        <v>2.3999999999999995</v>
      </c>
      <c r="U101">
        <v>53.44</v>
      </c>
      <c r="V101">
        <f t="shared" si="54"/>
        <v>4.3</v>
      </c>
      <c r="W101">
        <v>0.63300000000000001</v>
      </c>
      <c r="X101">
        <f t="shared" si="64"/>
        <v>2.6</v>
      </c>
      <c r="Y101">
        <v>-0.04</v>
      </c>
      <c r="Z101">
        <f t="shared" si="65"/>
        <v>0</v>
      </c>
      <c r="AA101" s="18">
        <v>8.0000000000000002E-3</v>
      </c>
      <c r="AB101">
        <f t="shared" si="66"/>
        <v>3.6</v>
      </c>
      <c r="AC101">
        <f t="shared" si="67"/>
        <v>12.899999999999999</v>
      </c>
      <c r="AD101">
        <v>0.62</v>
      </c>
      <c r="AE101">
        <f t="shared" si="68"/>
        <v>5.6</v>
      </c>
      <c r="AF101">
        <v>6</v>
      </c>
      <c r="AG101">
        <f t="shared" si="69"/>
        <v>5</v>
      </c>
      <c r="AH101">
        <v>6.91</v>
      </c>
      <c r="AI101">
        <f t="shared" si="55"/>
        <v>5.6</v>
      </c>
      <c r="AJ101">
        <v>40</v>
      </c>
      <c r="AK101">
        <f t="shared" si="70"/>
        <v>2</v>
      </c>
      <c r="AL101">
        <f t="shared" si="71"/>
        <v>18.2</v>
      </c>
    </row>
    <row r="102" spans="6:38" x14ac:dyDescent="0.45">
      <c r="F102" s="21" t="s">
        <v>98</v>
      </c>
      <c r="G102" s="19">
        <f t="shared" si="56"/>
        <v>35.199999999999996</v>
      </c>
      <c r="H102" s="21">
        <v>3756.5</v>
      </c>
      <c r="I102">
        <f t="shared" si="57"/>
        <v>0.1</v>
      </c>
      <c r="J102" s="22">
        <v>2.4E-2</v>
      </c>
      <c r="K102" s="16">
        <f t="shared" si="58"/>
        <v>5.6</v>
      </c>
      <c r="L102" s="22">
        <v>0.38719999999999999</v>
      </c>
      <c r="M102">
        <f t="shared" si="59"/>
        <v>3.4</v>
      </c>
      <c r="N102" s="22">
        <v>1.7999999999999999E-2</v>
      </c>
      <c r="O102">
        <f t="shared" si="60"/>
        <v>5.6</v>
      </c>
      <c r="P102" s="21">
        <v>0.35699999999999998</v>
      </c>
      <c r="Q102">
        <f t="shared" si="61"/>
        <v>2.4</v>
      </c>
      <c r="R102">
        <f t="shared" si="62"/>
        <v>17.099999999999998</v>
      </c>
      <c r="S102">
        <v>1.83</v>
      </c>
      <c r="T102">
        <f t="shared" si="63"/>
        <v>4.8</v>
      </c>
      <c r="U102">
        <v>21.54</v>
      </c>
      <c r="V102">
        <f t="shared" si="54"/>
        <v>1.0999999999999996</v>
      </c>
      <c r="W102">
        <v>0.70299999999999996</v>
      </c>
      <c r="X102">
        <f t="shared" si="64"/>
        <v>3.5</v>
      </c>
      <c r="Y102">
        <v>-0.23</v>
      </c>
      <c r="Z102">
        <f t="shared" si="65"/>
        <v>0</v>
      </c>
      <c r="AA102" s="18">
        <v>8.0000000000000002E-3</v>
      </c>
      <c r="AB102">
        <f t="shared" si="66"/>
        <v>3.6</v>
      </c>
      <c r="AC102">
        <f t="shared" si="67"/>
        <v>12.999999999999998</v>
      </c>
      <c r="AD102">
        <v>0.37</v>
      </c>
      <c r="AE102">
        <f t="shared" si="68"/>
        <v>2</v>
      </c>
      <c r="AF102">
        <v>2</v>
      </c>
      <c r="AG102">
        <f t="shared" si="69"/>
        <v>0</v>
      </c>
      <c r="AH102">
        <v>2.94</v>
      </c>
      <c r="AI102">
        <f t="shared" si="55"/>
        <v>1.2</v>
      </c>
      <c r="AJ102">
        <v>39</v>
      </c>
      <c r="AK102">
        <f t="shared" si="70"/>
        <v>1.9</v>
      </c>
      <c r="AL102">
        <f t="shared" si="71"/>
        <v>5.0999999999999996</v>
      </c>
    </row>
    <row r="103" spans="6:38" x14ac:dyDescent="0.45">
      <c r="F103" s="21" t="s">
        <v>300</v>
      </c>
      <c r="G103" s="19">
        <f t="shared" si="56"/>
        <v>34.900000000000006</v>
      </c>
      <c r="H103" s="21">
        <v>1998.4</v>
      </c>
      <c r="I103">
        <f t="shared" si="57"/>
        <v>0</v>
      </c>
      <c r="J103" s="22">
        <v>0.113</v>
      </c>
      <c r="K103" s="16">
        <f t="shared" si="58"/>
        <v>0</v>
      </c>
      <c r="L103" s="22">
        <v>0.51700000000000002</v>
      </c>
      <c r="M103">
        <f t="shared" si="59"/>
        <v>2.6</v>
      </c>
      <c r="N103" s="22">
        <v>3.5999999999999997E-2</v>
      </c>
      <c r="O103">
        <f t="shared" si="60"/>
        <v>2.8</v>
      </c>
      <c r="P103" s="21">
        <v>0.36799999999999999</v>
      </c>
      <c r="Q103">
        <f t="shared" si="61"/>
        <v>2.2999999999999998</v>
      </c>
      <c r="R103">
        <f t="shared" si="62"/>
        <v>7.7</v>
      </c>
      <c r="S103">
        <v>2.27</v>
      </c>
      <c r="T103">
        <f t="shared" si="63"/>
        <v>2.8</v>
      </c>
      <c r="U103">
        <v>67.75</v>
      </c>
      <c r="V103">
        <f t="shared" si="54"/>
        <v>5.8</v>
      </c>
      <c r="W103">
        <v>0.55600000000000005</v>
      </c>
      <c r="X103">
        <f t="shared" si="64"/>
        <v>1.5</v>
      </c>
      <c r="Y103">
        <v>-0.74</v>
      </c>
      <c r="Z103">
        <f t="shared" si="65"/>
        <v>0</v>
      </c>
      <c r="AA103" s="18">
        <v>2.5999999999999999E-2</v>
      </c>
      <c r="AB103">
        <f t="shared" si="66"/>
        <v>0.8</v>
      </c>
      <c r="AC103">
        <f t="shared" si="67"/>
        <v>10.9</v>
      </c>
      <c r="AD103">
        <v>0.56000000000000005</v>
      </c>
      <c r="AE103">
        <f t="shared" si="68"/>
        <v>4.7</v>
      </c>
      <c r="AF103">
        <v>3</v>
      </c>
      <c r="AG103">
        <f t="shared" si="69"/>
        <v>1.3</v>
      </c>
      <c r="AH103">
        <v>8.08</v>
      </c>
      <c r="AI103">
        <f t="shared" si="55"/>
        <v>6.9</v>
      </c>
      <c r="AJ103">
        <v>54</v>
      </c>
      <c r="AK103">
        <f t="shared" si="70"/>
        <v>3.4</v>
      </c>
      <c r="AL103">
        <f t="shared" si="71"/>
        <v>16.3</v>
      </c>
    </row>
    <row r="104" spans="6:38" x14ac:dyDescent="0.45">
      <c r="F104" s="21" t="s">
        <v>99</v>
      </c>
      <c r="G104" s="19">
        <f t="shared" si="56"/>
        <v>34.9</v>
      </c>
      <c r="H104" s="21">
        <v>2767.5</v>
      </c>
      <c r="I104">
        <f t="shared" si="57"/>
        <v>0</v>
      </c>
      <c r="J104" s="22">
        <v>0.105</v>
      </c>
      <c r="K104" s="16">
        <f t="shared" si="58"/>
        <v>0</v>
      </c>
      <c r="L104" s="22">
        <v>0.69499999999999995</v>
      </c>
      <c r="M104">
        <f t="shared" si="59"/>
        <v>1.4</v>
      </c>
      <c r="N104" s="22">
        <v>1.4E-2</v>
      </c>
      <c r="O104">
        <f t="shared" si="60"/>
        <v>4.8</v>
      </c>
      <c r="P104" s="21">
        <v>0.39500000000000002</v>
      </c>
      <c r="Q104">
        <f t="shared" si="61"/>
        <v>2</v>
      </c>
      <c r="R104">
        <f t="shared" si="62"/>
        <v>8.1999999999999993</v>
      </c>
      <c r="S104">
        <v>2.04</v>
      </c>
      <c r="T104">
        <f t="shared" si="63"/>
        <v>4</v>
      </c>
      <c r="U104">
        <v>56.06</v>
      </c>
      <c r="V104">
        <f t="shared" si="54"/>
        <v>4.5999999999999996</v>
      </c>
      <c r="W104">
        <v>0.68300000000000005</v>
      </c>
      <c r="X104">
        <f t="shared" si="64"/>
        <v>3.3</v>
      </c>
      <c r="Y104">
        <v>-1.83</v>
      </c>
      <c r="Z104">
        <f t="shared" si="65"/>
        <v>0</v>
      </c>
      <c r="AA104" s="18">
        <v>1.0999999999999999E-2</v>
      </c>
      <c r="AB104">
        <f t="shared" si="66"/>
        <v>3.8</v>
      </c>
      <c r="AC104">
        <f t="shared" si="67"/>
        <v>15.7</v>
      </c>
      <c r="AD104">
        <v>0.62</v>
      </c>
      <c r="AE104">
        <f t="shared" si="68"/>
        <v>5.6</v>
      </c>
      <c r="AF104">
        <v>2</v>
      </c>
      <c r="AG104">
        <f t="shared" si="69"/>
        <v>0</v>
      </c>
      <c r="AH104">
        <v>5.04</v>
      </c>
      <c r="AI104">
        <f t="shared" si="55"/>
        <v>3.5</v>
      </c>
      <c r="AJ104">
        <v>39</v>
      </c>
      <c r="AK104">
        <f t="shared" si="70"/>
        <v>1.9</v>
      </c>
      <c r="AL104">
        <f t="shared" si="71"/>
        <v>11</v>
      </c>
    </row>
    <row r="105" spans="6:38" x14ac:dyDescent="0.45">
      <c r="F105" s="21" t="s">
        <v>301</v>
      </c>
      <c r="G105" s="19">
        <f t="shared" si="56"/>
        <v>34.200000000000003</v>
      </c>
      <c r="H105" s="21">
        <v>2069.6999999999998</v>
      </c>
      <c r="I105">
        <f t="shared" si="57"/>
        <v>0</v>
      </c>
      <c r="J105" s="22">
        <v>5.6000000000000001E-2</v>
      </c>
      <c r="K105" s="16">
        <f t="shared" si="58"/>
        <v>2.4</v>
      </c>
      <c r="L105" s="22">
        <v>0.68600000000000005</v>
      </c>
      <c r="M105">
        <f t="shared" si="59"/>
        <v>1.4</v>
      </c>
      <c r="N105" s="22">
        <v>6.0999999999999999E-2</v>
      </c>
      <c r="O105">
        <f t="shared" si="60"/>
        <v>0</v>
      </c>
      <c r="P105" s="21">
        <v>0.44500000000000001</v>
      </c>
      <c r="Q105">
        <f t="shared" si="61"/>
        <v>1.5</v>
      </c>
      <c r="R105">
        <f t="shared" si="62"/>
        <v>5.3</v>
      </c>
      <c r="S105">
        <v>2.2799999999999998</v>
      </c>
      <c r="T105">
        <f t="shared" si="63"/>
        <v>2.8</v>
      </c>
      <c r="U105">
        <v>66.349999999999994</v>
      </c>
      <c r="V105">
        <f t="shared" si="54"/>
        <v>5.6</v>
      </c>
      <c r="W105">
        <v>0.57499999999999996</v>
      </c>
      <c r="X105">
        <f t="shared" si="64"/>
        <v>1.8</v>
      </c>
      <c r="Y105">
        <v>-0.2</v>
      </c>
      <c r="Z105">
        <f t="shared" si="65"/>
        <v>0</v>
      </c>
      <c r="AA105" s="18">
        <v>1.9E-2</v>
      </c>
      <c r="AB105">
        <f t="shared" si="66"/>
        <v>2.2000000000000002</v>
      </c>
      <c r="AC105">
        <f t="shared" si="67"/>
        <v>12.399999999999999</v>
      </c>
      <c r="AD105">
        <v>0.72</v>
      </c>
      <c r="AE105">
        <f t="shared" si="68"/>
        <v>7</v>
      </c>
      <c r="AF105">
        <v>6</v>
      </c>
      <c r="AG105">
        <f t="shared" si="69"/>
        <v>5</v>
      </c>
      <c r="AH105">
        <v>5.05</v>
      </c>
      <c r="AI105">
        <f t="shared" si="55"/>
        <v>3.5</v>
      </c>
      <c r="AJ105">
        <v>30</v>
      </c>
      <c r="AK105">
        <f t="shared" si="70"/>
        <v>1</v>
      </c>
      <c r="AL105">
        <f t="shared" si="71"/>
        <v>16.5</v>
      </c>
    </row>
    <row r="106" spans="6:38" x14ac:dyDescent="0.45">
      <c r="F106" s="21" t="s">
        <v>302</v>
      </c>
      <c r="G106" s="19">
        <f t="shared" si="56"/>
        <v>34</v>
      </c>
      <c r="H106" s="21">
        <v>24315.599999999999</v>
      </c>
      <c r="I106">
        <f t="shared" si="57"/>
        <v>1.9</v>
      </c>
      <c r="J106" s="22">
        <v>6.7000000000000004E-2</v>
      </c>
      <c r="K106" s="16">
        <f t="shared" si="58"/>
        <v>1.3</v>
      </c>
      <c r="L106" s="22">
        <v>0.28799999999999998</v>
      </c>
      <c r="M106">
        <f t="shared" si="59"/>
        <v>4.0999999999999996</v>
      </c>
      <c r="N106" s="22">
        <v>3.1E-2</v>
      </c>
      <c r="O106">
        <f t="shared" si="60"/>
        <v>3.8</v>
      </c>
      <c r="P106" s="21">
        <v>0.45</v>
      </c>
      <c r="Q106">
        <f t="shared" si="61"/>
        <v>1.5</v>
      </c>
      <c r="R106">
        <f t="shared" si="62"/>
        <v>12.6</v>
      </c>
      <c r="S106">
        <v>2.38</v>
      </c>
      <c r="T106">
        <f t="shared" si="63"/>
        <v>2.3999999999999995</v>
      </c>
      <c r="U106">
        <v>37.270000000000003</v>
      </c>
      <c r="V106">
        <f t="shared" si="54"/>
        <v>2.6999999999999993</v>
      </c>
      <c r="W106">
        <v>0.875</v>
      </c>
      <c r="X106">
        <f t="shared" si="64"/>
        <v>6</v>
      </c>
      <c r="Y106">
        <v>5.04</v>
      </c>
      <c r="Z106">
        <f t="shared" si="65"/>
        <v>5</v>
      </c>
      <c r="AA106" s="18">
        <v>-1E-3</v>
      </c>
      <c r="AB106">
        <f t="shared" si="66"/>
        <v>1.8</v>
      </c>
      <c r="AC106">
        <f t="shared" si="67"/>
        <v>17.899999999999999</v>
      </c>
      <c r="AD106">
        <v>0.14000000000000001</v>
      </c>
      <c r="AE106">
        <f t="shared" si="68"/>
        <v>0</v>
      </c>
      <c r="AF106">
        <v>1</v>
      </c>
      <c r="AG106">
        <f t="shared" si="69"/>
        <v>0</v>
      </c>
      <c r="AH106">
        <v>2.08</v>
      </c>
      <c r="AI106">
        <f t="shared" si="55"/>
        <v>0.2</v>
      </c>
      <c r="AJ106">
        <v>53</v>
      </c>
      <c r="AK106">
        <f t="shared" si="70"/>
        <v>3.3</v>
      </c>
      <c r="AL106">
        <f t="shared" si="71"/>
        <v>3.5</v>
      </c>
    </row>
    <row r="107" spans="6:38" x14ac:dyDescent="0.45">
      <c r="F107" s="43" t="s">
        <v>100</v>
      </c>
      <c r="G107" s="19">
        <f t="shared" si="56"/>
        <v>33.799999999999997</v>
      </c>
      <c r="H107" s="21">
        <v>1029.5</v>
      </c>
      <c r="I107">
        <f t="shared" si="57"/>
        <v>0</v>
      </c>
      <c r="J107" s="22">
        <v>0.183</v>
      </c>
      <c r="K107" s="16">
        <f t="shared" si="58"/>
        <v>0</v>
      </c>
      <c r="L107" s="22">
        <v>0.55689999999999995</v>
      </c>
      <c r="M107">
        <f t="shared" si="59"/>
        <v>2.2999999999999998</v>
      </c>
      <c r="N107" s="22">
        <v>0.06</v>
      </c>
      <c r="O107">
        <f t="shared" si="60"/>
        <v>0</v>
      </c>
      <c r="P107" s="21">
        <v>0.48</v>
      </c>
      <c r="Q107">
        <f t="shared" si="61"/>
        <v>1.2</v>
      </c>
      <c r="R107">
        <f t="shared" si="62"/>
        <v>3.5</v>
      </c>
      <c r="S107">
        <v>2.11</v>
      </c>
      <c r="T107">
        <f t="shared" si="63"/>
        <v>3.5999999999999996</v>
      </c>
      <c r="U107">
        <v>68.39</v>
      </c>
      <c r="V107">
        <f t="shared" si="54"/>
        <v>5.9</v>
      </c>
      <c r="W107">
        <v>0.51400000000000001</v>
      </c>
      <c r="X107">
        <f t="shared" si="64"/>
        <v>0.9</v>
      </c>
      <c r="Y107">
        <v>-4.59</v>
      </c>
      <c r="Z107">
        <f t="shared" si="65"/>
        <v>0</v>
      </c>
      <c r="AA107" s="18">
        <v>1.2E-2</v>
      </c>
      <c r="AB107">
        <f t="shared" si="66"/>
        <v>3.6</v>
      </c>
      <c r="AC107">
        <f t="shared" si="67"/>
        <v>14</v>
      </c>
      <c r="AD107">
        <v>0.8</v>
      </c>
      <c r="AE107">
        <f t="shared" si="68"/>
        <v>8.1</v>
      </c>
      <c r="AF107">
        <v>4</v>
      </c>
      <c r="AG107">
        <f t="shared" si="69"/>
        <v>2.5</v>
      </c>
      <c r="AH107">
        <v>5.43</v>
      </c>
      <c r="AI107">
        <f t="shared" si="55"/>
        <v>3.9</v>
      </c>
      <c r="AJ107">
        <v>38</v>
      </c>
      <c r="AK107">
        <f t="shared" si="70"/>
        <v>1.8</v>
      </c>
      <c r="AL107">
        <f t="shared" si="71"/>
        <v>16.3</v>
      </c>
    </row>
    <row r="108" spans="6:38" x14ac:dyDescent="0.45">
      <c r="F108" t="s">
        <v>303</v>
      </c>
      <c r="G108" s="19">
        <f t="shared" si="56"/>
        <v>33.6</v>
      </c>
      <c r="H108">
        <v>1625.2</v>
      </c>
      <c r="I108">
        <f t="shared" si="57"/>
        <v>0</v>
      </c>
      <c r="J108" s="17">
        <v>3.0000000000000001E-3</v>
      </c>
      <c r="K108" s="16">
        <f t="shared" si="58"/>
        <v>7.7</v>
      </c>
      <c r="L108" s="17">
        <v>0.36599999999999999</v>
      </c>
      <c r="M108">
        <f t="shared" si="59"/>
        <v>3.6</v>
      </c>
      <c r="N108" s="17">
        <v>2.9000000000000001E-2</v>
      </c>
      <c r="O108">
        <f t="shared" si="60"/>
        <v>4.2</v>
      </c>
      <c r="P108">
        <v>0.45400000000000001</v>
      </c>
      <c r="Q108">
        <f t="shared" si="61"/>
        <v>1.5</v>
      </c>
      <c r="R108">
        <f t="shared" si="62"/>
        <v>17</v>
      </c>
      <c r="S108">
        <v>2.0099999999999998</v>
      </c>
      <c r="T108">
        <f t="shared" si="63"/>
        <v>4</v>
      </c>
      <c r="U108">
        <v>53.16</v>
      </c>
      <c r="V108">
        <f t="shared" si="54"/>
        <v>4.3</v>
      </c>
      <c r="W108">
        <v>0.59299999999999997</v>
      </c>
      <c r="X108">
        <f t="shared" si="64"/>
        <v>2</v>
      </c>
      <c r="Y108">
        <v>-0.28999999999999998</v>
      </c>
      <c r="Z108">
        <f t="shared" si="65"/>
        <v>0</v>
      </c>
      <c r="AA108" s="18">
        <v>1.2E-2</v>
      </c>
      <c r="AB108">
        <f t="shared" si="66"/>
        <v>3.6</v>
      </c>
      <c r="AC108">
        <f t="shared" si="67"/>
        <v>13.9</v>
      </c>
      <c r="AD108">
        <v>0.32</v>
      </c>
      <c r="AE108">
        <f t="shared" si="68"/>
        <v>1.3</v>
      </c>
      <c r="AF108">
        <v>1</v>
      </c>
      <c r="AG108">
        <f t="shared" si="69"/>
        <v>0</v>
      </c>
      <c r="AH108">
        <v>2.9</v>
      </c>
      <c r="AI108">
        <f t="shared" si="55"/>
        <v>1.1000000000000001</v>
      </c>
      <c r="AJ108">
        <v>23</v>
      </c>
      <c r="AK108">
        <f t="shared" si="70"/>
        <v>0.3</v>
      </c>
      <c r="AL108">
        <f t="shared" si="71"/>
        <v>2.7</v>
      </c>
    </row>
    <row r="109" spans="6:38" x14ac:dyDescent="0.45">
      <c r="F109" s="43" t="s">
        <v>101</v>
      </c>
      <c r="G109" s="19">
        <f t="shared" si="56"/>
        <v>33.6</v>
      </c>
      <c r="H109">
        <v>8635.7999999999993</v>
      </c>
      <c r="I109">
        <f t="shared" si="57"/>
        <v>0.5</v>
      </c>
      <c r="J109" s="17">
        <v>0.218</v>
      </c>
      <c r="K109" s="16">
        <f t="shared" si="58"/>
        <v>0</v>
      </c>
      <c r="L109" s="17">
        <v>0.66</v>
      </c>
      <c r="M109">
        <f t="shared" si="59"/>
        <v>1.6</v>
      </c>
      <c r="N109" s="17">
        <v>1.1000000000000001</v>
      </c>
      <c r="O109">
        <f t="shared" si="60"/>
        <v>0</v>
      </c>
      <c r="P109">
        <v>0.51500000000000001</v>
      </c>
      <c r="Q109">
        <f t="shared" si="61"/>
        <v>0.8</v>
      </c>
      <c r="R109">
        <f t="shared" si="62"/>
        <v>2.9000000000000004</v>
      </c>
      <c r="S109">
        <v>2.04</v>
      </c>
      <c r="T109">
        <f t="shared" si="63"/>
        <v>4</v>
      </c>
      <c r="U109">
        <v>61.4</v>
      </c>
      <c r="V109">
        <f t="shared" si="54"/>
        <v>5.0999999999999996</v>
      </c>
      <c r="W109">
        <v>0.70599999999999996</v>
      </c>
      <c r="X109">
        <f t="shared" si="64"/>
        <v>3.6</v>
      </c>
      <c r="Y109">
        <v>3.76</v>
      </c>
      <c r="Z109">
        <f t="shared" si="65"/>
        <v>3.8</v>
      </c>
      <c r="AA109" s="18">
        <v>2.1000000000000001E-2</v>
      </c>
      <c r="AB109">
        <f t="shared" si="66"/>
        <v>1.8</v>
      </c>
      <c r="AC109">
        <f t="shared" si="67"/>
        <v>18.3</v>
      </c>
      <c r="AD109">
        <v>0.81</v>
      </c>
      <c r="AE109">
        <f t="shared" si="68"/>
        <v>8.3000000000000007</v>
      </c>
      <c r="AF109">
        <v>3</v>
      </c>
      <c r="AG109">
        <f t="shared" si="69"/>
        <v>1.3</v>
      </c>
      <c r="AH109">
        <v>3.4</v>
      </c>
      <c r="AI109">
        <f t="shared" si="55"/>
        <v>1.7</v>
      </c>
      <c r="AJ109">
        <v>31</v>
      </c>
      <c r="AK109">
        <f t="shared" si="70"/>
        <v>1.1000000000000001</v>
      </c>
      <c r="AL109">
        <f t="shared" si="71"/>
        <v>12.4</v>
      </c>
    </row>
    <row r="110" spans="6:38" x14ac:dyDescent="0.45">
      <c r="F110" s="21" t="s">
        <v>304</v>
      </c>
      <c r="G110" s="19">
        <f t="shared" si="56"/>
        <v>33.6</v>
      </c>
      <c r="H110" s="21">
        <v>1365.5</v>
      </c>
      <c r="I110">
        <f t="shared" si="57"/>
        <v>0</v>
      </c>
      <c r="J110" s="22">
        <v>5.5E-2</v>
      </c>
      <c r="K110" s="16">
        <f t="shared" si="58"/>
        <v>2.5</v>
      </c>
      <c r="L110" s="22">
        <v>0.56399999999999995</v>
      </c>
      <c r="M110">
        <f t="shared" si="59"/>
        <v>2.2000000000000002</v>
      </c>
      <c r="N110" s="22">
        <v>0.11899999999999999</v>
      </c>
      <c r="O110">
        <f t="shared" si="60"/>
        <v>0</v>
      </c>
      <c r="P110" s="21">
        <v>0.40799999999999997</v>
      </c>
      <c r="Q110">
        <f t="shared" si="61"/>
        <v>1.9</v>
      </c>
      <c r="R110">
        <f t="shared" si="62"/>
        <v>6.6</v>
      </c>
      <c r="S110">
        <v>1.92</v>
      </c>
      <c r="T110">
        <f t="shared" si="63"/>
        <v>4.4000000000000004</v>
      </c>
      <c r="U110">
        <v>69.63</v>
      </c>
      <c r="V110">
        <f t="shared" si="54"/>
        <v>6</v>
      </c>
      <c r="W110">
        <v>0.69199999999999995</v>
      </c>
      <c r="X110">
        <f t="shared" si="64"/>
        <v>3.4</v>
      </c>
      <c r="Y110">
        <v>-4.91</v>
      </c>
      <c r="Z110">
        <f t="shared" si="65"/>
        <v>0</v>
      </c>
      <c r="AA110" s="18">
        <v>2.9000000000000001E-2</v>
      </c>
      <c r="AB110">
        <f t="shared" si="66"/>
        <v>0.2</v>
      </c>
      <c r="AC110">
        <f t="shared" si="67"/>
        <v>14</v>
      </c>
      <c r="AD110">
        <v>0.69</v>
      </c>
      <c r="AE110">
        <f t="shared" si="68"/>
        <v>6.6</v>
      </c>
      <c r="AF110">
        <v>5</v>
      </c>
      <c r="AG110">
        <f t="shared" si="69"/>
        <v>3.8</v>
      </c>
      <c r="AH110">
        <v>3.62</v>
      </c>
      <c r="AI110">
        <f t="shared" si="55"/>
        <v>1.9</v>
      </c>
      <c r="AJ110">
        <v>27</v>
      </c>
      <c r="AK110">
        <f t="shared" si="70"/>
        <v>0.7</v>
      </c>
      <c r="AL110">
        <f t="shared" si="71"/>
        <v>12.999999999999998</v>
      </c>
    </row>
    <row r="111" spans="6:38" x14ac:dyDescent="0.45">
      <c r="F111" t="s">
        <v>102</v>
      </c>
      <c r="G111" s="19">
        <f t="shared" si="56"/>
        <v>32.700000000000003</v>
      </c>
      <c r="H111">
        <v>2688.3</v>
      </c>
      <c r="I111">
        <f t="shared" si="57"/>
        <v>0</v>
      </c>
      <c r="J111" s="17">
        <v>4.7E-2</v>
      </c>
      <c r="K111" s="16">
        <f t="shared" si="58"/>
        <v>3.3</v>
      </c>
      <c r="L111" s="17">
        <v>0.311</v>
      </c>
      <c r="M111">
        <f t="shared" si="59"/>
        <v>3.9</v>
      </c>
      <c r="N111" s="17">
        <v>5.5E-2</v>
      </c>
      <c r="O111">
        <f t="shared" si="60"/>
        <v>0</v>
      </c>
      <c r="P111">
        <v>0.318</v>
      </c>
      <c r="Q111">
        <f t="shared" si="61"/>
        <v>2.8</v>
      </c>
      <c r="R111">
        <f t="shared" si="62"/>
        <v>10</v>
      </c>
      <c r="S111">
        <v>2.0499999999999998</v>
      </c>
      <c r="T111">
        <f t="shared" si="63"/>
        <v>3.5999999999999996</v>
      </c>
      <c r="U111">
        <v>36.630000000000003</v>
      </c>
      <c r="V111">
        <f t="shared" si="54"/>
        <v>2.5999999999999996</v>
      </c>
      <c r="W111">
        <v>0.66100000000000003</v>
      </c>
      <c r="X111">
        <f t="shared" si="64"/>
        <v>3</v>
      </c>
      <c r="Y111">
        <v>-2.93</v>
      </c>
      <c r="Z111">
        <f t="shared" si="65"/>
        <v>0</v>
      </c>
      <c r="AA111" s="18">
        <v>1.0999999999999999E-2</v>
      </c>
      <c r="AB111">
        <f t="shared" si="66"/>
        <v>3.8</v>
      </c>
      <c r="AC111">
        <f t="shared" si="67"/>
        <v>13</v>
      </c>
      <c r="AD111">
        <v>0.47</v>
      </c>
      <c r="AE111">
        <f t="shared" si="68"/>
        <v>3.4</v>
      </c>
      <c r="AF111">
        <v>3</v>
      </c>
      <c r="AG111">
        <f t="shared" si="69"/>
        <v>1.3</v>
      </c>
      <c r="AH111">
        <v>5.99</v>
      </c>
      <c r="AI111">
        <f t="shared" si="55"/>
        <v>4.5</v>
      </c>
      <c r="AJ111">
        <v>25</v>
      </c>
      <c r="AK111">
        <f t="shared" si="70"/>
        <v>0.5</v>
      </c>
      <c r="AL111">
        <f t="shared" si="71"/>
        <v>9.6999999999999993</v>
      </c>
    </row>
    <row r="112" spans="6:38" x14ac:dyDescent="0.45">
      <c r="F112" s="21" t="s">
        <v>103</v>
      </c>
      <c r="G112" s="19">
        <f t="shared" si="56"/>
        <v>32.199999999999996</v>
      </c>
      <c r="H112" s="21">
        <v>976.7</v>
      </c>
      <c r="I112">
        <f t="shared" si="57"/>
        <v>0</v>
      </c>
      <c r="J112" s="22">
        <v>4.2000000000000003E-2</v>
      </c>
      <c r="K112" s="16">
        <f t="shared" si="58"/>
        <v>3.8</v>
      </c>
      <c r="L112" s="22">
        <v>0.63749999999999996</v>
      </c>
      <c r="M112">
        <f t="shared" si="59"/>
        <v>1.8</v>
      </c>
      <c r="N112" s="22">
        <v>4.2000000000000003E-2</v>
      </c>
      <c r="O112">
        <f t="shared" si="60"/>
        <v>1.6</v>
      </c>
      <c r="P112" s="21">
        <v>0.42399999999999999</v>
      </c>
      <c r="Q112">
        <f t="shared" si="61"/>
        <v>1.8</v>
      </c>
      <c r="R112">
        <f t="shared" si="62"/>
        <v>9</v>
      </c>
      <c r="S112">
        <v>2.17</v>
      </c>
      <c r="T112">
        <f t="shared" si="63"/>
        <v>3.1999999999999993</v>
      </c>
      <c r="U112">
        <v>70.41</v>
      </c>
      <c r="V112">
        <f t="shared" si="54"/>
        <v>6.1</v>
      </c>
      <c r="W112">
        <v>0.53900000000000003</v>
      </c>
      <c r="X112">
        <f t="shared" si="64"/>
        <v>1.2</v>
      </c>
      <c r="Y112">
        <v>-1.86</v>
      </c>
      <c r="Z112">
        <f t="shared" si="65"/>
        <v>0</v>
      </c>
      <c r="AA112" s="18">
        <v>2.4E-2</v>
      </c>
      <c r="AB112">
        <f t="shared" si="66"/>
        <v>1.2</v>
      </c>
      <c r="AC112">
        <f t="shared" si="67"/>
        <v>11.699999999999998</v>
      </c>
      <c r="AD112">
        <v>0.72</v>
      </c>
      <c r="AE112">
        <f t="shared" si="68"/>
        <v>7</v>
      </c>
      <c r="AF112">
        <v>4</v>
      </c>
      <c r="AG112">
        <f t="shared" si="69"/>
        <v>2.5</v>
      </c>
      <c r="AH112">
        <v>2.8</v>
      </c>
      <c r="AI112">
        <f t="shared" si="55"/>
        <v>1</v>
      </c>
      <c r="AJ112">
        <v>30</v>
      </c>
      <c r="AK112">
        <f t="shared" si="70"/>
        <v>1</v>
      </c>
      <c r="AL112">
        <f t="shared" si="71"/>
        <v>11.5</v>
      </c>
    </row>
    <row r="113" spans="6:38" x14ac:dyDescent="0.45">
      <c r="F113" s="43" t="s">
        <v>104</v>
      </c>
      <c r="G113" s="19">
        <f t="shared" si="56"/>
        <v>31.700000000000003</v>
      </c>
      <c r="H113" s="21">
        <v>881.5</v>
      </c>
      <c r="I113">
        <f t="shared" si="57"/>
        <v>0</v>
      </c>
      <c r="J113" s="22">
        <v>0.02</v>
      </c>
      <c r="K113" s="16">
        <f t="shared" si="58"/>
        <v>6</v>
      </c>
      <c r="L113" s="22">
        <v>0.504</v>
      </c>
      <c r="M113">
        <f t="shared" si="59"/>
        <v>2.6</v>
      </c>
      <c r="N113" s="22">
        <v>3.9E-2</v>
      </c>
      <c r="O113">
        <f t="shared" si="60"/>
        <v>2.2000000000000002</v>
      </c>
      <c r="P113" s="21">
        <v>0.36</v>
      </c>
      <c r="Q113">
        <f t="shared" si="61"/>
        <v>2.4</v>
      </c>
      <c r="R113">
        <f t="shared" si="62"/>
        <v>13.200000000000001</v>
      </c>
      <c r="S113">
        <v>2.69</v>
      </c>
      <c r="T113">
        <f t="shared" si="63"/>
        <v>1.1999999999999993</v>
      </c>
      <c r="U113">
        <v>66.5</v>
      </c>
      <c r="V113">
        <f t="shared" si="54"/>
        <v>5.6999999999999993</v>
      </c>
      <c r="W113">
        <v>0.42799999999999999</v>
      </c>
      <c r="X113">
        <f t="shared" si="64"/>
        <v>0</v>
      </c>
      <c r="Y113">
        <v>-3.17</v>
      </c>
      <c r="Z113">
        <f t="shared" si="65"/>
        <v>0</v>
      </c>
      <c r="AA113" s="18">
        <v>3.2000000000000001E-2</v>
      </c>
      <c r="AB113">
        <f t="shared" si="66"/>
        <v>0</v>
      </c>
      <c r="AC113">
        <f t="shared" si="67"/>
        <v>6.8999999999999986</v>
      </c>
      <c r="AD113">
        <v>0.76</v>
      </c>
      <c r="AE113">
        <f t="shared" si="68"/>
        <v>7.6</v>
      </c>
      <c r="AF113">
        <v>3</v>
      </c>
      <c r="AG113">
        <f t="shared" si="69"/>
        <v>1.3</v>
      </c>
      <c r="AH113">
        <v>3.48</v>
      </c>
      <c r="AI113">
        <f t="shared" si="55"/>
        <v>1.8</v>
      </c>
      <c r="AJ113">
        <v>29</v>
      </c>
      <c r="AK113">
        <f t="shared" si="70"/>
        <v>0.9</v>
      </c>
      <c r="AL113">
        <f t="shared" si="71"/>
        <v>11.600000000000001</v>
      </c>
    </row>
    <row r="114" spans="6:38" x14ac:dyDescent="0.45">
      <c r="F114" s="21" t="s">
        <v>305</v>
      </c>
      <c r="G114" s="19">
        <f t="shared" si="56"/>
        <v>31.6</v>
      </c>
      <c r="H114" s="21">
        <v>4152.8</v>
      </c>
      <c r="I114">
        <f t="shared" si="57"/>
        <v>0.1</v>
      </c>
      <c r="J114" s="22">
        <v>0.184</v>
      </c>
      <c r="K114" s="16">
        <f t="shared" si="58"/>
        <v>0</v>
      </c>
      <c r="L114" s="22">
        <v>0.89400000000000002</v>
      </c>
      <c r="M114">
        <f t="shared" si="59"/>
        <v>0</v>
      </c>
      <c r="N114" s="22">
        <v>1.2999999999999999E-2</v>
      </c>
      <c r="O114">
        <f t="shared" si="60"/>
        <v>4.5999999999999996</v>
      </c>
      <c r="P114" s="21">
        <v>0.51600000000000001</v>
      </c>
      <c r="Q114">
        <f t="shared" si="61"/>
        <v>0.8</v>
      </c>
      <c r="R114">
        <f t="shared" si="62"/>
        <v>5.4999999999999991</v>
      </c>
      <c r="S114">
        <v>1.97</v>
      </c>
      <c r="T114">
        <f t="shared" si="63"/>
        <v>4</v>
      </c>
      <c r="U114">
        <v>57.11</v>
      </c>
      <c r="V114">
        <f t="shared" si="54"/>
        <v>4.6999999999999993</v>
      </c>
      <c r="W114">
        <v>0.72</v>
      </c>
      <c r="X114">
        <f t="shared" si="64"/>
        <v>3.8</v>
      </c>
      <c r="Y114">
        <v>-11.17</v>
      </c>
      <c r="Z114">
        <f t="shared" si="65"/>
        <v>0</v>
      </c>
      <c r="AA114" s="18">
        <v>0.02</v>
      </c>
      <c r="AB114">
        <f t="shared" si="66"/>
        <v>2</v>
      </c>
      <c r="AC114">
        <f t="shared" si="67"/>
        <v>14.5</v>
      </c>
      <c r="AD114">
        <v>0.62</v>
      </c>
      <c r="AE114">
        <f t="shared" si="68"/>
        <v>5.6</v>
      </c>
      <c r="AF114">
        <v>3</v>
      </c>
      <c r="AG114">
        <f t="shared" si="69"/>
        <v>1.3</v>
      </c>
      <c r="AH114">
        <v>3.49</v>
      </c>
      <c r="AI114">
        <f t="shared" si="55"/>
        <v>1.8</v>
      </c>
      <c r="AJ114">
        <v>49</v>
      </c>
      <c r="AK114">
        <f t="shared" si="70"/>
        <v>2.9</v>
      </c>
      <c r="AL114">
        <f t="shared" si="71"/>
        <v>11.6</v>
      </c>
    </row>
    <row r="115" spans="6:38" x14ac:dyDescent="0.45">
      <c r="F115" t="s">
        <v>105</v>
      </c>
      <c r="G115" s="19">
        <f t="shared" si="56"/>
        <v>31</v>
      </c>
      <c r="H115">
        <v>888.8</v>
      </c>
      <c r="I115">
        <f t="shared" si="57"/>
        <v>0</v>
      </c>
      <c r="J115" s="17">
        <v>5.1999999999999998E-2</v>
      </c>
      <c r="K115" s="16">
        <f t="shared" si="58"/>
        <v>2.8</v>
      </c>
      <c r="L115" s="17">
        <v>0.55700000000000005</v>
      </c>
      <c r="M115">
        <f t="shared" si="59"/>
        <v>2.2999999999999998</v>
      </c>
      <c r="N115" s="17">
        <v>3.6999999999999998E-2</v>
      </c>
      <c r="O115">
        <f t="shared" si="60"/>
        <v>2.6</v>
      </c>
      <c r="P115">
        <v>0.54800000000000004</v>
      </c>
      <c r="Q115">
        <f t="shared" si="61"/>
        <v>0.5</v>
      </c>
      <c r="R115">
        <f t="shared" si="62"/>
        <v>8.1999999999999993</v>
      </c>
      <c r="S115">
        <v>2.87</v>
      </c>
      <c r="T115">
        <f t="shared" si="63"/>
        <v>0.39999999999999947</v>
      </c>
      <c r="U115">
        <v>76.83</v>
      </c>
      <c r="V115">
        <f t="shared" si="54"/>
        <v>6.7</v>
      </c>
      <c r="W115">
        <v>0.44900000000000001</v>
      </c>
      <c r="X115">
        <f t="shared" si="64"/>
        <v>0</v>
      </c>
      <c r="Y115">
        <v>-0.62</v>
      </c>
      <c r="Z115">
        <f t="shared" si="65"/>
        <v>0</v>
      </c>
      <c r="AA115" s="18">
        <v>2.7E-2</v>
      </c>
      <c r="AB115">
        <f t="shared" si="66"/>
        <v>0.6</v>
      </c>
      <c r="AC115">
        <f t="shared" si="67"/>
        <v>7.6999999999999993</v>
      </c>
      <c r="AD115">
        <v>0.87</v>
      </c>
      <c r="AE115">
        <f t="shared" si="68"/>
        <v>9.1</v>
      </c>
      <c r="AF115">
        <v>4</v>
      </c>
      <c r="AG115">
        <f t="shared" si="69"/>
        <v>2.5</v>
      </c>
      <c r="AH115">
        <v>3.08</v>
      </c>
      <c r="AI115">
        <f t="shared" si="55"/>
        <v>1.3</v>
      </c>
      <c r="AJ115">
        <v>42</v>
      </c>
      <c r="AK115">
        <f t="shared" si="70"/>
        <v>2.2000000000000002</v>
      </c>
      <c r="AL115">
        <f t="shared" si="71"/>
        <v>15.100000000000001</v>
      </c>
    </row>
    <row r="116" spans="6:38" x14ac:dyDescent="0.45">
      <c r="F116" t="s">
        <v>306</v>
      </c>
      <c r="G116" s="19">
        <f t="shared" si="56"/>
        <v>30.900000000000002</v>
      </c>
      <c r="H116">
        <v>30146.9</v>
      </c>
      <c r="I116">
        <f t="shared" si="57"/>
        <v>2.5</v>
      </c>
      <c r="J116" s="17">
        <v>1.4E-2</v>
      </c>
      <c r="K116" s="16">
        <f t="shared" si="58"/>
        <v>6.6</v>
      </c>
      <c r="L116" s="17">
        <v>0.85199999999999998</v>
      </c>
      <c r="M116">
        <f t="shared" si="59"/>
        <v>0.3</v>
      </c>
      <c r="N116" s="17">
        <v>3.5999999999999997E-2</v>
      </c>
      <c r="O116">
        <f t="shared" si="60"/>
        <v>2.8</v>
      </c>
      <c r="P116">
        <v>0.55700000000000005</v>
      </c>
      <c r="Q116">
        <f t="shared" si="61"/>
        <v>0.4</v>
      </c>
      <c r="R116">
        <f t="shared" si="62"/>
        <v>12.6</v>
      </c>
      <c r="S116">
        <v>2.15</v>
      </c>
      <c r="T116">
        <f t="shared" si="63"/>
        <v>3.1999999999999993</v>
      </c>
      <c r="U116">
        <v>30.97</v>
      </c>
      <c r="V116">
        <f t="shared" ref="V116:V147" si="72">IF(U116 &gt;= 90, 8, MAX(0, 8 - ROUNDDOWN((90-U116)/0.985, 0)*0.1))</f>
        <v>2.0999999999999996</v>
      </c>
      <c r="W116">
        <v>0.875</v>
      </c>
      <c r="X116">
        <f t="shared" si="64"/>
        <v>6</v>
      </c>
      <c r="Y116">
        <v>-0.67</v>
      </c>
      <c r="Z116">
        <f t="shared" si="65"/>
        <v>0</v>
      </c>
      <c r="AA116" s="18">
        <v>6.0000000000000001E-3</v>
      </c>
      <c r="AB116">
        <f t="shared" si="66"/>
        <v>3.2</v>
      </c>
      <c r="AC116">
        <f t="shared" si="67"/>
        <v>14.5</v>
      </c>
      <c r="AD116">
        <v>0.28000000000000003</v>
      </c>
      <c r="AE116">
        <f t="shared" si="68"/>
        <v>0.7</v>
      </c>
      <c r="AF116">
        <v>2</v>
      </c>
      <c r="AG116">
        <f t="shared" si="69"/>
        <v>0</v>
      </c>
      <c r="AH116">
        <v>2.52</v>
      </c>
      <c r="AI116">
        <f t="shared" si="55"/>
        <v>0.7</v>
      </c>
      <c r="AJ116">
        <v>44</v>
      </c>
      <c r="AK116">
        <f t="shared" si="70"/>
        <v>2.4</v>
      </c>
      <c r="AL116">
        <f t="shared" si="71"/>
        <v>3.8</v>
      </c>
    </row>
    <row r="117" spans="6:38" x14ac:dyDescent="0.45">
      <c r="F117" s="21" t="s">
        <v>307</v>
      </c>
      <c r="G117" s="19">
        <f t="shared" si="56"/>
        <v>30.800000000000004</v>
      </c>
      <c r="H117" s="21">
        <v>12532.1</v>
      </c>
      <c r="I117">
        <f t="shared" si="57"/>
        <v>0.9</v>
      </c>
      <c r="J117" s="22">
        <v>4.7E-2</v>
      </c>
      <c r="K117" s="16">
        <f t="shared" si="58"/>
        <v>3.3</v>
      </c>
      <c r="L117" s="22">
        <v>0.20899999999999999</v>
      </c>
      <c r="M117">
        <f t="shared" si="59"/>
        <v>4.5999999999999996</v>
      </c>
      <c r="N117" s="22">
        <v>6.7000000000000004E-2</v>
      </c>
      <c r="O117">
        <f t="shared" si="60"/>
        <v>0</v>
      </c>
      <c r="P117" s="21">
        <v>0.36</v>
      </c>
      <c r="Q117">
        <f t="shared" si="61"/>
        <v>2.4</v>
      </c>
      <c r="R117">
        <f t="shared" si="62"/>
        <v>11.200000000000001</v>
      </c>
      <c r="S117">
        <v>2.97</v>
      </c>
      <c r="T117">
        <f t="shared" si="63"/>
        <v>0</v>
      </c>
      <c r="U117">
        <v>51.29</v>
      </c>
      <c r="V117">
        <f t="shared" si="72"/>
        <v>4.0999999999999996</v>
      </c>
      <c r="W117">
        <v>0.82199999999999995</v>
      </c>
      <c r="X117">
        <f t="shared" si="64"/>
        <v>5.2</v>
      </c>
      <c r="Y117">
        <v>1.7</v>
      </c>
      <c r="Z117">
        <f t="shared" si="65"/>
        <v>1.7</v>
      </c>
      <c r="AA117" s="18">
        <v>0</v>
      </c>
      <c r="AB117">
        <f t="shared" si="66"/>
        <v>2</v>
      </c>
      <c r="AC117">
        <f t="shared" si="67"/>
        <v>13</v>
      </c>
      <c r="AD117">
        <v>0.43</v>
      </c>
      <c r="AE117">
        <f t="shared" si="68"/>
        <v>2.9</v>
      </c>
      <c r="AF117">
        <v>3</v>
      </c>
      <c r="AG117">
        <f t="shared" si="69"/>
        <v>1.3</v>
      </c>
      <c r="AH117">
        <v>3.24</v>
      </c>
      <c r="AI117">
        <f t="shared" si="55"/>
        <v>1.5</v>
      </c>
      <c r="AJ117">
        <v>29</v>
      </c>
      <c r="AK117">
        <f t="shared" si="70"/>
        <v>0.9</v>
      </c>
      <c r="AL117">
        <f t="shared" si="71"/>
        <v>6.6000000000000005</v>
      </c>
    </row>
    <row r="118" spans="6:38" x14ac:dyDescent="0.45">
      <c r="F118" s="21" t="s">
        <v>106</v>
      </c>
      <c r="G118" s="19">
        <f t="shared" si="56"/>
        <v>30.799999999999997</v>
      </c>
      <c r="H118" s="21">
        <v>883.5</v>
      </c>
      <c r="I118">
        <f t="shared" si="57"/>
        <v>0</v>
      </c>
      <c r="J118" s="22">
        <v>4.2999999999999997E-2</v>
      </c>
      <c r="K118" s="16">
        <f t="shared" si="58"/>
        <v>3.7</v>
      </c>
      <c r="L118" s="22">
        <v>0.51300000000000001</v>
      </c>
      <c r="M118">
        <f t="shared" si="59"/>
        <v>2.6</v>
      </c>
      <c r="N118" s="22">
        <v>2.1999999999999999E-2</v>
      </c>
      <c r="O118">
        <f t="shared" si="60"/>
        <v>5.6</v>
      </c>
      <c r="P118" s="21">
        <v>0.42699999999999999</v>
      </c>
      <c r="Q118">
        <f t="shared" si="61"/>
        <v>1.7</v>
      </c>
      <c r="R118">
        <f t="shared" si="62"/>
        <v>13.6</v>
      </c>
      <c r="S118">
        <v>2.33</v>
      </c>
      <c r="T118">
        <f t="shared" si="63"/>
        <v>2.8</v>
      </c>
      <c r="U118">
        <v>58.81</v>
      </c>
      <c r="V118">
        <f t="shared" si="72"/>
        <v>4.9000000000000004</v>
      </c>
      <c r="W118">
        <v>0.52500000000000002</v>
      </c>
      <c r="X118">
        <f t="shared" si="64"/>
        <v>1.1000000000000001</v>
      </c>
      <c r="Y118">
        <v>-3.37</v>
      </c>
      <c r="Z118">
        <f t="shared" si="65"/>
        <v>0</v>
      </c>
      <c r="AA118" s="18">
        <v>3.2000000000000001E-2</v>
      </c>
      <c r="AB118">
        <f t="shared" si="66"/>
        <v>0</v>
      </c>
      <c r="AC118">
        <f t="shared" si="67"/>
        <v>8.8000000000000007</v>
      </c>
      <c r="AD118">
        <v>0.39</v>
      </c>
      <c r="AE118">
        <f t="shared" si="68"/>
        <v>2.2999999999999998</v>
      </c>
      <c r="AF118">
        <v>4</v>
      </c>
      <c r="AG118">
        <f t="shared" si="69"/>
        <v>2.5</v>
      </c>
      <c r="AH118">
        <v>4.4800000000000004</v>
      </c>
      <c r="AI118">
        <f t="shared" si="55"/>
        <v>2.9</v>
      </c>
      <c r="AJ118">
        <v>27</v>
      </c>
      <c r="AK118">
        <f t="shared" si="70"/>
        <v>0.7</v>
      </c>
      <c r="AL118">
        <f t="shared" si="71"/>
        <v>8.3999999999999986</v>
      </c>
    </row>
    <row r="119" spans="6:38" x14ac:dyDescent="0.45">
      <c r="F119" s="21" t="s">
        <v>107</v>
      </c>
      <c r="G119" s="19">
        <f t="shared" si="56"/>
        <v>30.3</v>
      </c>
      <c r="H119" s="21">
        <v>2771.7</v>
      </c>
      <c r="I119">
        <f t="shared" si="57"/>
        <v>0</v>
      </c>
      <c r="J119" s="22">
        <v>7.9000000000000001E-2</v>
      </c>
      <c r="K119" s="16">
        <f t="shared" si="58"/>
        <v>0.1</v>
      </c>
      <c r="L119" s="22">
        <v>0.51600000000000001</v>
      </c>
      <c r="M119">
        <f t="shared" si="59"/>
        <v>2.6</v>
      </c>
      <c r="N119" s="22">
        <v>4.4999999999999998E-2</v>
      </c>
      <c r="O119">
        <f t="shared" si="60"/>
        <v>1</v>
      </c>
      <c r="P119" s="21">
        <v>0.48199999999999998</v>
      </c>
      <c r="Q119">
        <f t="shared" si="61"/>
        <v>1.2</v>
      </c>
      <c r="R119">
        <f t="shared" si="62"/>
        <v>4.9000000000000004</v>
      </c>
      <c r="S119">
        <v>2.31</v>
      </c>
      <c r="T119">
        <f t="shared" si="63"/>
        <v>2.8</v>
      </c>
      <c r="U119">
        <v>50.65</v>
      </c>
      <c r="V119">
        <f t="shared" si="72"/>
        <v>4.0999999999999996</v>
      </c>
      <c r="W119">
        <v>0.621</v>
      </c>
      <c r="X119">
        <f t="shared" si="64"/>
        <v>2.4</v>
      </c>
      <c r="Y119">
        <v>-1.35</v>
      </c>
      <c r="Z119">
        <f t="shared" si="65"/>
        <v>0</v>
      </c>
      <c r="AA119" s="18">
        <v>1.4999999999999999E-2</v>
      </c>
      <c r="AB119">
        <f t="shared" si="66"/>
        <v>3</v>
      </c>
      <c r="AC119">
        <f t="shared" si="67"/>
        <v>12.299999999999999</v>
      </c>
      <c r="AD119">
        <v>0.78</v>
      </c>
      <c r="AE119">
        <f t="shared" si="68"/>
        <v>7.9</v>
      </c>
      <c r="AF119">
        <v>3</v>
      </c>
      <c r="AG119">
        <f t="shared" si="69"/>
        <v>1.3</v>
      </c>
      <c r="AH119">
        <v>5.0999999999999996</v>
      </c>
      <c r="AI119">
        <f t="shared" si="55"/>
        <v>3.6</v>
      </c>
      <c r="AJ119">
        <v>23</v>
      </c>
      <c r="AK119">
        <f t="shared" si="70"/>
        <v>0.3</v>
      </c>
      <c r="AL119">
        <f t="shared" si="71"/>
        <v>13.100000000000001</v>
      </c>
    </row>
    <row r="120" spans="6:38" x14ac:dyDescent="0.45">
      <c r="F120" s="21" t="s">
        <v>108</v>
      </c>
      <c r="G120" s="19">
        <f t="shared" si="56"/>
        <v>29.799999999999997</v>
      </c>
      <c r="H120" s="21">
        <v>2065.8000000000002</v>
      </c>
      <c r="I120">
        <f t="shared" si="57"/>
        <v>0</v>
      </c>
      <c r="J120" s="22">
        <v>5.8999999999999997E-2</v>
      </c>
      <c r="K120" s="16">
        <f t="shared" si="58"/>
        <v>2.1</v>
      </c>
      <c r="L120" s="22">
        <v>0.36599999999999999</v>
      </c>
      <c r="M120">
        <f t="shared" si="59"/>
        <v>3.6</v>
      </c>
      <c r="N120" s="22">
        <v>0.17</v>
      </c>
      <c r="O120">
        <f t="shared" si="60"/>
        <v>0</v>
      </c>
      <c r="P120" s="21">
        <v>0.35099999999999998</v>
      </c>
      <c r="Q120">
        <f t="shared" si="61"/>
        <v>2.5</v>
      </c>
      <c r="R120">
        <f t="shared" si="62"/>
        <v>8.1999999999999993</v>
      </c>
      <c r="S120">
        <v>2.64</v>
      </c>
      <c r="T120">
        <f t="shared" si="63"/>
        <v>1.5999999999999996</v>
      </c>
      <c r="U120">
        <v>60.31</v>
      </c>
      <c r="V120">
        <f t="shared" si="72"/>
        <v>5</v>
      </c>
      <c r="W120">
        <v>0.53500000000000003</v>
      </c>
      <c r="X120">
        <f t="shared" si="64"/>
        <v>1.2</v>
      </c>
      <c r="Y120">
        <v>-0.21</v>
      </c>
      <c r="Z120">
        <f t="shared" si="65"/>
        <v>0</v>
      </c>
      <c r="AA120" s="18">
        <v>2.4E-2</v>
      </c>
      <c r="AB120">
        <f t="shared" si="66"/>
        <v>1.2</v>
      </c>
      <c r="AC120">
        <f t="shared" si="67"/>
        <v>9</v>
      </c>
      <c r="AD120">
        <v>0.64</v>
      </c>
      <c r="AE120">
        <f t="shared" si="68"/>
        <v>5.9</v>
      </c>
      <c r="AF120">
        <v>5</v>
      </c>
      <c r="AG120">
        <f t="shared" si="69"/>
        <v>3.8</v>
      </c>
      <c r="AH120">
        <v>4.1100000000000003</v>
      </c>
      <c r="AI120">
        <f t="shared" ref="AI120:AI151" si="73">IF(AH120 &lt;= 2, 0, IF(AH120 &gt;= 10, 9, ROUND(9+((AH120-10)/0.009)*0.01, 1)))</f>
        <v>2.5</v>
      </c>
      <c r="AJ120">
        <v>24</v>
      </c>
      <c r="AK120">
        <f t="shared" si="70"/>
        <v>0.4</v>
      </c>
      <c r="AL120">
        <f t="shared" si="71"/>
        <v>12.6</v>
      </c>
    </row>
    <row r="121" spans="6:38" x14ac:dyDescent="0.45">
      <c r="F121" s="21" t="s">
        <v>109</v>
      </c>
      <c r="G121" s="19">
        <f t="shared" si="56"/>
        <v>29.499999999999996</v>
      </c>
      <c r="H121" s="21">
        <v>1823.7</v>
      </c>
      <c r="I121">
        <f t="shared" si="57"/>
        <v>0</v>
      </c>
      <c r="J121" s="22">
        <v>0.15</v>
      </c>
      <c r="K121" s="16">
        <f t="shared" si="58"/>
        <v>0</v>
      </c>
      <c r="L121" s="22">
        <v>0.28499999999999998</v>
      </c>
      <c r="M121">
        <f t="shared" si="59"/>
        <v>4.0999999999999996</v>
      </c>
      <c r="N121" s="22">
        <v>0.16800000000000001</v>
      </c>
      <c r="O121">
        <f t="shared" si="60"/>
        <v>0</v>
      </c>
      <c r="P121" s="21">
        <v>0.41099999999999998</v>
      </c>
      <c r="Q121">
        <f t="shared" si="61"/>
        <v>1.9</v>
      </c>
      <c r="R121">
        <f t="shared" si="62"/>
        <v>6</v>
      </c>
      <c r="S121">
        <v>2.0699999999999998</v>
      </c>
      <c r="T121">
        <f t="shared" si="63"/>
        <v>3.5999999999999996</v>
      </c>
      <c r="U121">
        <v>68.88</v>
      </c>
      <c r="V121">
        <f t="shared" si="72"/>
        <v>5.9</v>
      </c>
      <c r="W121">
        <v>0.53500000000000003</v>
      </c>
      <c r="X121">
        <f t="shared" si="64"/>
        <v>1.2</v>
      </c>
      <c r="Y121">
        <v>-1.9</v>
      </c>
      <c r="Z121">
        <f t="shared" si="65"/>
        <v>0</v>
      </c>
      <c r="AA121" s="18">
        <v>1.2E-2</v>
      </c>
      <c r="AB121">
        <f t="shared" si="66"/>
        <v>3.6</v>
      </c>
      <c r="AC121">
        <f t="shared" si="67"/>
        <v>14.299999999999999</v>
      </c>
      <c r="AD121">
        <v>0.66</v>
      </c>
      <c r="AE121">
        <f t="shared" si="68"/>
        <v>6.1</v>
      </c>
      <c r="AF121">
        <v>3</v>
      </c>
      <c r="AG121">
        <f t="shared" si="69"/>
        <v>1.3</v>
      </c>
      <c r="AH121">
        <v>3.48</v>
      </c>
      <c r="AI121">
        <f t="shared" si="73"/>
        <v>1.8</v>
      </c>
      <c r="AJ121">
        <v>20</v>
      </c>
      <c r="AK121">
        <f t="shared" si="70"/>
        <v>0</v>
      </c>
      <c r="AL121">
        <f t="shared" si="71"/>
        <v>9.1999999999999993</v>
      </c>
    </row>
    <row r="122" spans="6:38" x14ac:dyDescent="0.45">
      <c r="F122" s="21" t="s">
        <v>110</v>
      </c>
      <c r="G122" s="19">
        <f t="shared" si="56"/>
        <v>29.2</v>
      </c>
      <c r="H122" s="21">
        <v>1134.7</v>
      </c>
      <c r="I122">
        <f t="shared" si="57"/>
        <v>0</v>
      </c>
      <c r="J122" s="22">
        <v>6.2E-2</v>
      </c>
      <c r="K122" s="16">
        <f t="shared" si="58"/>
        <v>1.8</v>
      </c>
      <c r="L122" s="22">
        <v>0.71399999999999997</v>
      </c>
      <c r="M122">
        <f t="shared" si="59"/>
        <v>1.2</v>
      </c>
      <c r="N122" s="22">
        <v>0.22</v>
      </c>
      <c r="O122">
        <f t="shared" si="60"/>
        <v>0</v>
      </c>
      <c r="P122" s="21">
        <v>0.57099999999999995</v>
      </c>
      <c r="Q122">
        <f t="shared" si="61"/>
        <v>0.3</v>
      </c>
      <c r="R122">
        <f t="shared" si="62"/>
        <v>3.3</v>
      </c>
      <c r="S122">
        <v>1.94</v>
      </c>
      <c r="T122">
        <f t="shared" si="63"/>
        <v>4.4000000000000004</v>
      </c>
      <c r="U122">
        <v>61.79</v>
      </c>
      <c r="V122">
        <f t="shared" si="72"/>
        <v>5.1999999999999993</v>
      </c>
      <c r="W122">
        <v>0.56499999999999995</v>
      </c>
      <c r="X122">
        <f t="shared" si="64"/>
        <v>1.6</v>
      </c>
      <c r="Y122">
        <v>0.33</v>
      </c>
      <c r="Z122">
        <f t="shared" si="65"/>
        <v>0.3</v>
      </c>
      <c r="AA122" s="18">
        <v>2.8000000000000001E-2</v>
      </c>
      <c r="AB122">
        <f t="shared" si="66"/>
        <v>0.4</v>
      </c>
      <c r="AC122">
        <f t="shared" si="67"/>
        <v>11.9</v>
      </c>
      <c r="AD122">
        <v>0.65</v>
      </c>
      <c r="AE122">
        <f t="shared" si="68"/>
        <v>6</v>
      </c>
      <c r="AF122">
        <v>4</v>
      </c>
      <c r="AG122">
        <f t="shared" si="69"/>
        <v>2.5</v>
      </c>
      <c r="AH122">
        <v>5.72</v>
      </c>
      <c r="AI122">
        <f t="shared" si="73"/>
        <v>4.2</v>
      </c>
      <c r="AJ122">
        <v>33</v>
      </c>
      <c r="AK122">
        <f t="shared" si="70"/>
        <v>1.3</v>
      </c>
      <c r="AL122">
        <f t="shared" si="71"/>
        <v>14</v>
      </c>
    </row>
    <row r="123" spans="6:38" x14ac:dyDescent="0.45">
      <c r="F123" t="s">
        <v>308</v>
      </c>
      <c r="G123" s="19">
        <f t="shared" si="56"/>
        <v>29.099999999999998</v>
      </c>
      <c r="H123">
        <v>1654.3</v>
      </c>
      <c r="I123">
        <f t="shared" si="57"/>
        <v>0</v>
      </c>
      <c r="J123" s="17">
        <v>4.1000000000000002E-2</v>
      </c>
      <c r="K123" s="16">
        <f t="shared" si="58"/>
        <v>3.9</v>
      </c>
      <c r="L123" s="17">
        <v>0.46779999999999999</v>
      </c>
      <c r="M123">
        <f t="shared" si="59"/>
        <v>2.9</v>
      </c>
      <c r="N123" s="17">
        <v>2.3E-2</v>
      </c>
      <c r="O123">
        <f t="shared" si="60"/>
        <v>5.4</v>
      </c>
      <c r="P123">
        <v>0.52100000000000002</v>
      </c>
      <c r="Q123">
        <f t="shared" si="61"/>
        <v>0.8</v>
      </c>
      <c r="R123">
        <f t="shared" si="62"/>
        <v>13</v>
      </c>
      <c r="S123">
        <v>2.7</v>
      </c>
      <c r="T123">
        <f t="shared" si="63"/>
        <v>1.1999999999999993</v>
      </c>
      <c r="U123">
        <v>56.22</v>
      </c>
      <c r="V123">
        <f t="shared" si="72"/>
        <v>4.5999999999999996</v>
      </c>
      <c r="W123">
        <v>0.57599999999999996</v>
      </c>
      <c r="X123">
        <f t="shared" si="64"/>
        <v>1.8</v>
      </c>
      <c r="Y123">
        <v>-0.32</v>
      </c>
      <c r="Z123">
        <f t="shared" si="65"/>
        <v>0</v>
      </c>
      <c r="AA123" s="18">
        <v>2.5999999999999999E-2</v>
      </c>
      <c r="AB123">
        <f t="shared" si="66"/>
        <v>0.8</v>
      </c>
      <c r="AC123">
        <f t="shared" si="67"/>
        <v>8.3999999999999986</v>
      </c>
      <c r="AD123">
        <v>0.57999999999999996</v>
      </c>
      <c r="AE123">
        <f t="shared" si="68"/>
        <v>5</v>
      </c>
      <c r="AF123">
        <v>3</v>
      </c>
      <c r="AG123">
        <f t="shared" si="69"/>
        <v>1.3</v>
      </c>
      <c r="AH123">
        <v>2.56</v>
      </c>
      <c r="AI123">
        <f t="shared" si="73"/>
        <v>0.7</v>
      </c>
      <c r="AJ123">
        <v>27</v>
      </c>
      <c r="AK123">
        <f t="shared" si="70"/>
        <v>0.7</v>
      </c>
      <c r="AL123">
        <f t="shared" si="71"/>
        <v>7.7</v>
      </c>
    </row>
    <row r="124" spans="6:38" x14ac:dyDescent="0.45">
      <c r="F124" t="s">
        <v>111</v>
      </c>
      <c r="G124" s="19">
        <f t="shared" si="56"/>
        <v>28.8</v>
      </c>
      <c r="H124">
        <v>3062.6</v>
      </c>
      <c r="I124">
        <f t="shared" si="57"/>
        <v>0</v>
      </c>
      <c r="J124" s="17">
        <v>0.28000000000000003</v>
      </c>
      <c r="K124" s="16">
        <f t="shared" si="58"/>
        <v>0</v>
      </c>
      <c r="L124" s="17">
        <v>0.40810000000000002</v>
      </c>
      <c r="M124">
        <f t="shared" si="59"/>
        <v>3.3</v>
      </c>
      <c r="N124" s="17">
        <v>1.2E-2</v>
      </c>
      <c r="O124">
        <f t="shared" si="60"/>
        <v>4.4000000000000004</v>
      </c>
      <c r="P124">
        <v>0.41599999999999998</v>
      </c>
      <c r="Q124">
        <f t="shared" si="61"/>
        <v>1.8</v>
      </c>
      <c r="R124">
        <f t="shared" si="62"/>
        <v>9.5</v>
      </c>
      <c r="S124">
        <v>2.11</v>
      </c>
      <c r="T124">
        <f t="shared" si="63"/>
        <v>3.5999999999999996</v>
      </c>
      <c r="U124">
        <v>21.38</v>
      </c>
      <c r="V124">
        <f t="shared" si="72"/>
        <v>1.0999999999999996</v>
      </c>
      <c r="W124">
        <v>0.50900000000000001</v>
      </c>
      <c r="X124">
        <f t="shared" si="64"/>
        <v>0.8</v>
      </c>
      <c r="Y124">
        <v>4.8099999999999996</v>
      </c>
      <c r="Z124">
        <f t="shared" si="65"/>
        <v>4.8</v>
      </c>
      <c r="AA124" s="18">
        <v>1.4E-2</v>
      </c>
      <c r="AB124">
        <f t="shared" si="66"/>
        <v>3.2</v>
      </c>
      <c r="AC124">
        <f t="shared" si="67"/>
        <v>13.5</v>
      </c>
      <c r="AD124">
        <v>0.41</v>
      </c>
      <c r="AE124">
        <f t="shared" si="68"/>
        <v>2.6</v>
      </c>
      <c r="AF124">
        <v>3</v>
      </c>
      <c r="AG124">
        <f t="shared" si="69"/>
        <v>1.3</v>
      </c>
      <c r="AH124">
        <v>2.74</v>
      </c>
      <c r="AI124">
        <f t="shared" si="73"/>
        <v>0.9</v>
      </c>
      <c r="AJ124">
        <v>30</v>
      </c>
      <c r="AK124">
        <f t="shared" si="70"/>
        <v>1</v>
      </c>
      <c r="AL124">
        <f t="shared" si="71"/>
        <v>5.8000000000000007</v>
      </c>
    </row>
    <row r="125" spans="6:38" x14ac:dyDescent="0.45">
      <c r="F125" t="s">
        <v>309</v>
      </c>
      <c r="G125" s="19">
        <f t="shared" si="56"/>
        <v>28.299999999999997</v>
      </c>
      <c r="H125">
        <v>925</v>
      </c>
      <c r="I125">
        <f t="shared" si="57"/>
        <v>0</v>
      </c>
      <c r="J125" s="17">
        <v>3.9E-2</v>
      </c>
      <c r="K125" s="16">
        <f t="shared" si="58"/>
        <v>4.0999999999999996</v>
      </c>
      <c r="L125" s="17">
        <v>0.23760000000000001</v>
      </c>
      <c r="M125">
        <f t="shared" si="59"/>
        <v>4.4000000000000004</v>
      </c>
      <c r="N125" s="17">
        <v>0.26800000000000002</v>
      </c>
      <c r="O125">
        <f t="shared" si="60"/>
        <v>0</v>
      </c>
      <c r="P125">
        <v>0.30599999999999999</v>
      </c>
      <c r="Q125">
        <f t="shared" si="61"/>
        <v>2.9</v>
      </c>
      <c r="R125">
        <f t="shared" si="62"/>
        <v>11.4</v>
      </c>
      <c r="S125">
        <v>2.56</v>
      </c>
      <c r="T125">
        <f t="shared" si="63"/>
        <v>1.5999999999999996</v>
      </c>
      <c r="U125">
        <v>66.37</v>
      </c>
      <c r="V125">
        <f t="shared" si="72"/>
        <v>5.6999999999999993</v>
      </c>
      <c r="W125">
        <v>0.498</v>
      </c>
      <c r="X125">
        <f t="shared" si="64"/>
        <v>0.7</v>
      </c>
      <c r="Y125">
        <v>-0.2</v>
      </c>
      <c r="Z125">
        <f t="shared" si="65"/>
        <v>0</v>
      </c>
      <c r="AA125" s="18">
        <v>2.5999999999999999E-2</v>
      </c>
      <c r="AB125">
        <f t="shared" si="66"/>
        <v>0.8</v>
      </c>
      <c r="AC125">
        <f t="shared" si="67"/>
        <v>8.7999999999999989</v>
      </c>
      <c r="AD125">
        <v>0.46</v>
      </c>
      <c r="AE125">
        <f t="shared" si="68"/>
        <v>3.3</v>
      </c>
      <c r="AF125">
        <v>3</v>
      </c>
      <c r="AG125">
        <f t="shared" si="69"/>
        <v>1.3</v>
      </c>
      <c r="AH125">
        <v>3.3</v>
      </c>
      <c r="AI125">
        <f t="shared" si="73"/>
        <v>1.6</v>
      </c>
      <c r="AJ125">
        <v>39</v>
      </c>
      <c r="AK125">
        <f t="shared" si="70"/>
        <v>1.9</v>
      </c>
      <c r="AL125">
        <f t="shared" si="71"/>
        <v>8.1</v>
      </c>
    </row>
    <row r="126" spans="6:38" x14ac:dyDescent="0.45">
      <c r="F126" t="s">
        <v>310</v>
      </c>
      <c r="G126" s="19">
        <f t="shared" si="56"/>
        <v>28.099999999999998</v>
      </c>
      <c r="H126">
        <v>3700.2</v>
      </c>
      <c r="I126">
        <f t="shared" si="57"/>
        <v>0.1</v>
      </c>
      <c r="J126" s="17">
        <v>0.11700000000000001</v>
      </c>
      <c r="K126" s="16">
        <f t="shared" si="58"/>
        <v>0</v>
      </c>
      <c r="L126" s="17">
        <v>0.621</v>
      </c>
      <c r="M126">
        <f t="shared" si="59"/>
        <v>1.9</v>
      </c>
      <c r="N126" s="17">
        <v>7.1999999999999995E-2</v>
      </c>
      <c r="O126">
        <f t="shared" si="60"/>
        <v>0</v>
      </c>
      <c r="P126">
        <v>0.38100000000000001</v>
      </c>
      <c r="Q126">
        <f t="shared" si="61"/>
        <v>2.2000000000000002</v>
      </c>
      <c r="R126">
        <f t="shared" si="62"/>
        <v>4.2</v>
      </c>
      <c r="S126">
        <v>2.17</v>
      </c>
      <c r="T126">
        <f t="shared" si="63"/>
        <v>3.1999999999999993</v>
      </c>
      <c r="U126">
        <v>52.74</v>
      </c>
      <c r="V126">
        <f t="shared" si="72"/>
        <v>4.3</v>
      </c>
      <c r="W126">
        <v>0.745</v>
      </c>
      <c r="X126">
        <f t="shared" si="64"/>
        <v>4.0999999999999996</v>
      </c>
      <c r="Y126">
        <v>-0.84</v>
      </c>
      <c r="Z126">
        <f t="shared" si="65"/>
        <v>0</v>
      </c>
      <c r="AA126" s="18">
        <v>1.6E-2</v>
      </c>
      <c r="AB126">
        <f t="shared" si="66"/>
        <v>2.8</v>
      </c>
      <c r="AC126">
        <f t="shared" si="67"/>
        <v>14.399999999999999</v>
      </c>
      <c r="AD126">
        <v>0.49</v>
      </c>
      <c r="AE126">
        <f t="shared" si="68"/>
        <v>3.7</v>
      </c>
      <c r="AF126">
        <v>4</v>
      </c>
      <c r="AG126">
        <f t="shared" si="69"/>
        <v>2.5</v>
      </c>
      <c r="AH126">
        <v>3.66</v>
      </c>
      <c r="AI126">
        <f t="shared" si="73"/>
        <v>2</v>
      </c>
      <c r="AJ126">
        <v>33</v>
      </c>
      <c r="AK126">
        <f t="shared" si="70"/>
        <v>1.3</v>
      </c>
      <c r="AL126">
        <f t="shared" si="71"/>
        <v>9.5</v>
      </c>
    </row>
    <row r="127" spans="6:38" x14ac:dyDescent="0.45">
      <c r="F127" t="s">
        <v>112</v>
      </c>
      <c r="G127" s="19">
        <f t="shared" si="56"/>
        <v>27.900000000000002</v>
      </c>
      <c r="H127">
        <v>1231.7</v>
      </c>
      <c r="I127">
        <f t="shared" si="57"/>
        <v>0</v>
      </c>
      <c r="J127" s="17">
        <v>2.1999999999999999E-2</v>
      </c>
      <c r="K127" s="16">
        <f t="shared" si="58"/>
        <v>5.8</v>
      </c>
      <c r="L127" s="17">
        <v>0.65529999999999999</v>
      </c>
      <c r="M127">
        <f t="shared" si="59"/>
        <v>1.6</v>
      </c>
      <c r="N127" s="17">
        <v>3.6400000000000002E-2</v>
      </c>
      <c r="O127">
        <f t="shared" si="60"/>
        <v>2.8</v>
      </c>
      <c r="P127">
        <v>0.37</v>
      </c>
      <c r="Q127">
        <f t="shared" si="61"/>
        <v>2.2999999999999998</v>
      </c>
      <c r="R127">
        <f t="shared" si="62"/>
        <v>12.5</v>
      </c>
      <c r="S127">
        <v>2.41</v>
      </c>
      <c r="T127">
        <f t="shared" si="63"/>
        <v>2.3999999999999995</v>
      </c>
      <c r="U127">
        <v>53.86</v>
      </c>
      <c r="V127">
        <f t="shared" si="72"/>
        <v>4.4000000000000004</v>
      </c>
      <c r="W127">
        <v>0.58499999999999996</v>
      </c>
      <c r="X127">
        <f t="shared" si="64"/>
        <v>1.9</v>
      </c>
      <c r="Y127">
        <v>-0.66</v>
      </c>
      <c r="Z127">
        <f t="shared" si="65"/>
        <v>0</v>
      </c>
      <c r="AA127" s="18">
        <v>7.0000000000000001E-3</v>
      </c>
      <c r="AB127">
        <f t="shared" si="66"/>
        <v>3.4</v>
      </c>
      <c r="AC127">
        <f t="shared" si="67"/>
        <v>12.1</v>
      </c>
      <c r="AD127">
        <v>0.11</v>
      </c>
      <c r="AE127">
        <f t="shared" si="68"/>
        <v>0</v>
      </c>
      <c r="AF127">
        <v>4</v>
      </c>
      <c r="AG127">
        <f t="shared" si="69"/>
        <v>2.5</v>
      </c>
      <c r="AH127">
        <v>1.02</v>
      </c>
      <c r="AI127">
        <f t="shared" si="73"/>
        <v>0</v>
      </c>
      <c r="AJ127">
        <v>28</v>
      </c>
      <c r="AK127">
        <f t="shared" si="70"/>
        <v>0.8</v>
      </c>
      <c r="AL127">
        <f t="shared" si="71"/>
        <v>3.3</v>
      </c>
    </row>
    <row r="128" spans="6:38" x14ac:dyDescent="0.45">
      <c r="F128" t="s">
        <v>113</v>
      </c>
      <c r="G128" s="19">
        <f t="shared" si="56"/>
        <v>27.2</v>
      </c>
      <c r="H128">
        <v>48436.4</v>
      </c>
      <c r="I128">
        <f t="shared" si="57"/>
        <v>4.0999999999999996</v>
      </c>
      <c r="J128" s="17">
        <v>1.4999999999999999E-2</v>
      </c>
      <c r="K128" s="16">
        <f t="shared" si="58"/>
        <v>6.5</v>
      </c>
      <c r="L128" s="17">
        <v>1.17</v>
      </c>
      <c r="M128">
        <f t="shared" si="59"/>
        <v>0</v>
      </c>
      <c r="N128" s="17">
        <v>0.77300000000000002</v>
      </c>
      <c r="O128">
        <f t="shared" si="60"/>
        <v>0</v>
      </c>
      <c r="P128">
        <v>0.48699999999999999</v>
      </c>
      <c r="Q128">
        <f t="shared" si="61"/>
        <v>1.1000000000000001</v>
      </c>
      <c r="R128">
        <f t="shared" si="62"/>
        <v>11.7</v>
      </c>
      <c r="S128">
        <v>2.0499999999999998</v>
      </c>
      <c r="T128">
        <f t="shared" si="63"/>
        <v>3.5999999999999996</v>
      </c>
      <c r="U128">
        <v>36.06</v>
      </c>
      <c r="V128">
        <f t="shared" si="72"/>
        <v>2.5999999999999996</v>
      </c>
      <c r="W128">
        <v>0.76400000000000001</v>
      </c>
      <c r="X128">
        <f t="shared" si="64"/>
        <v>4.4000000000000004</v>
      </c>
      <c r="Y128">
        <v>-3.32</v>
      </c>
      <c r="Z128">
        <f t="shared" si="65"/>
        <v>0</v>
      </c>
      <c r="AA128" s="18">
        <v>-4.0000000000000001E-3</v>
      </c>
      <c r="AB128">
        <f t="shared" si="66"/>
        <v>1.2</v>
      </c>
      <c r="AC128">
        <f t="shared" si="67"/>
        <v>11.799999999999999</v>
      </c>
      <c r="AD128">
        <v>0.25</v>
      </c>
      <c r="AE128">
        <f t="shared" si="68"/>
        <v>0.3</v>
      </c>
      <c r="AF128">
        <v>2</v>
      </c>
      <c r="AG128">
        <f t="shared" si="69"/>
        <v>0</v>
      </c>
      <c r="AH128">
        <v>2.59</v>
      </c>
      <c r="AI128">
        <f t="shared" si="73"/>
        <v>0.8</v>
      </c>
      <c r="AJ128">
        <v>46</v>
      </c>
      <c r="AK128">
        <f t="shared" si="70"/>
        <v>2.6</v>
      </c>
      <c r="AL128">
        <f t="shared" si="71"/>
        <v>3.7</v>
      </c>
    </row>
    <row r="129" spans="6:38" x14ac:dyDescent="0.45">
      <c r="F129" s="21" t="s">
        <v>311</v>
      </c>
      <c r="G129" s="19">
        <f t="shared" si="56"/>
        <v>27.2</v>
      </c>
      <c r="H129" s="21">
        <v>9743.2000000000007</v>
      </c>
      <c r="I129">
        <f t="shared" si="57"/>
        <v>0.6</v>
      </c>
      <c r="J129" s="22">
        <v>0.12</v>
      </c>
      <c r="K129" s="16">
        <f t="shared" si="58"/>
        <v>0</v>
      </c>
      <c r="L129" s="22">
        <v>0.42599999999999999</v>
      </c>
      <c r="M129">
        <f t="shared" si="59"/>
        <v>3.2</v>
      </c>
      <c r="N129" s="22">
        <v>0.19600000000000001</v>
      </c>
      <c r="O129">
        <f t="shared" si="60"/>
        <v>0</v>
      </c>
      <c r="P129" s="21">
        <v>0.41899999999999998</v>
      </c>
      <c r="Q129">
        <f t="shared" si="61"/>
        <v>1.8</v>
      </c>
      <c r="R129">
        <f t="shared" si="62"/>
        <v>5.6000000000000005</v>
      </c>
      <c r="S129">
        <v>2.73</v>
      </c>
      <c r="T129">
        <f t="shared" si="63"/>
        <v>1.1999999999999993</v>
      </c>
      <c r="U129">
        <v>50.21</v>
      </c>
      <c r="V129">
        <f t="shared" si="72"/>
        <v>4</v>
      </c>
      <c r="W129">
        <v>0.83799999999999997</v>
      </c>
      <c r="X129">
        <f t="shared" si="64"/>
        <v>5.4</v>
      </c>
      <c r="Y129">
        <v>-1.55</v>
      </c>
      <c r="Z129">
        <f t="shared" si="65"/>
        <v>0</v>
      </c>
      <c r="AA129" s="18">
        <v>8.9999999999999993E-3</v>
      </c>
      <c r="AB129">
        <f t="shared" si="66"/>
        <v>3.8</v>
      </c>
      <c r="AC129">
        <f t="shared" si="67"/>
        <v>14.399999999999999</v>
      </c>
      <c r="AD129">
        <v>0.33</v>
      </c>
      <c r="AE129">
        <f t="shared" si="68"/>
        <v>1.4</v>
      </c>
      <c r="AF129">
        <v>3</v>
      </c>
      <c r="AG129">
        <f t="shared" si="69"/>
        <v>1.3</v>
      </c>
      <c r="AH129">
        <v>4.3499999999999996</v>
      </c>
      <c r="AI129">
        <f t="shared" si="73"/>
        <v>2.7</v>
      </c>
      <c r="AJ129">
        <v>38</v>
      </c>
      <c r="AK129">
        <f t="shared" si="70"/>
        <v>1.8</v>
      </c>
      <c r="AL129">
        <f t="shared" si="71"/>
        <v>7.2</v>
      </c>
    </row>
    <row r="130" spans="6:38" x14ac:dyDescent="0.45">
      <c r="F130" t="s">
        <v>114</v>
      </c>
      <c r="G130" s="19">
        <f t="shared" ref="G130:G160" si="74">R130+AC130+AL130</f>
        <v>26.699999999999996</v>
      </c>
      <c r="H130">
        <v>7762.1</v>
      </c>
      <c r="I130">
        <f t="shared" ref="I130:I160" si="75">IF(H130 &lt; 3000, 0, IF(H130 &gt;= 80000, 7, ROUND(MAX(0, 7 - TRUNC((80000 - H130) / 1100, 1) * 0.1), 1)))</f>
        <v>0.4</v>
      </c>
      <c r="J130" s="17">
        <v>5.5E-2</v>
      </c>
      <c r="K130" s="16">
        <f t="shared" ref="K130:K160" si="76">IF(J130 &gt; 0.08, 0, ROUND(MAX(7 - (J130 - 0.01) * 100, 0), 1))</f>
        <v>2.5</v>
      </c>
      <c r="L130" s="17">
        <v>0.16800000000000001</v>
      </c>
      <c r="M130">
        <f t="shared" ref="M130:M160" si="77">IF(L130 &gt; 0, IF(L130 &gt; 0.9, 0, ROUND(MAX(6 - (L130 - 0) / 0.15, 0), 1)), 6)</f>
        <v>4.9000000000000004</v>
      </c>
      <c r="N130" s="17">
        <v>0.13900000000000001</v>
      </c>
      <c r="O130">
        <f t="shared" ref="O130:O160" si="78">IF(OR(N130 &lt; -1, N130 &gt; 5), 0, ROUND(MAX(6 - ROUND(ABS(N130 - 0.02) / 0.001, 0) * 0.2, 0), 1))</f>
        <v>0</v>
      </c>
      <c r="P130">
        <v>0.38200000000000001</v>
      </c>
      <c r="Q130">
        <f t="shared" ref="Q130:Q160" si="79">IF(OR(P130 &lt; 0.2, P130 &gt; 0.6), 4, ROUND(MAX(4 - ROUND(ABS(P130 - 0.2) / 0.01, 0) * 0.1, 0), 1))</f>
        <v>2.2000000000000002</v>
      </c>
      <c r="R130">
        <f t="shared" ref="R130:R160" si="80">I130+K130+M130+O130+Q130</f>
        <v>10</v>
      </c>
      <c r="S130">
        <v>2.15</v>
      </c>
      <c r="T130">
        <f>IF(S131 &lt;= 1, 8, MAX(0, 8 - ROUND((S131 - 1) / 0.1, 0) * 0.4))</f>
        <v>3.5999999999999996</v>
      </c>
      <c r="U130">
        <v>41.23</v>
      </c>
      <c r="V130">
        <f t="shared" si="72"/>
        <v>3.0999999999999996</v>
      </c>
      <c r="W130">
        <v>0.745</v>
      </c>
      <c r="X130">
        <f t="shared" ref="X130:X160" si="81">IF(W130&gt;=0.95, 7, IF(W130 = 0.45, 0.1, IF(W130&gt;=0.45, ROUND(((W130-0.45)/(0.5/70)*0.1), 1), 0)))</f>
        <v>4.0999999999999996</v>
      </c>
      <c r="Y130">
        <v>0</v>
      </c>
      <c r="Z130">
        <f t="shared" ref="Z130:Z160" si="82">IF(AND(Y130&gt;=0.1, Y130&lt;=10), ROUND(MAX(0, 5 - ABS(5 - Y130)), 1), 0)</f>
        <v>0</v>
      </c>
      <c r="AA130" s="18">
        <v>4.0000000000000001E-3</v>
      </c>
      <c r="AB130">
        <f t="shared" ref="AB130:AB160" si="83">ROUND(MAX(0, MIN(4, 4 - (ABS(AA130 - 0.01) / 0.001) * 0.2)), 1)</f>
        <v>2.8</v>
      </c>
      <c r="AC130">
        <f t="shared" ref="AC130:AC160" si="84">T130+V130+Z130+X130+AB130</f>
        <v>13.599999999999998</v>
      </c>
      <c r="AD130">
        <v>0.35</v>
      </c>
      <c r="AE130">
        <f t="shared" ref="AE130:AE160" si="85">IF(AD130 &gt; 1, 11, ROUND(MAX(0, MIN(11, 11 - ABS(AD130 - 1) / 0.007 * 0.1)), 1))</f>
        <v>1.7</v>
      </c>
      <c r="AF130">
        <v>2</v>
      </c>
      <c r="AG130">
        <f t="shared" ref="AG130:AG160" si="86">IF(AF130 &lt;= 2, 0, IF(AF130 &gt;= 10, 10, ROUND(10+((AF130-10)/0.008)*0.01, 1)))</f>
        <v>0</v>
      </c>
      <c r="AH130">
        <v>2.87</v>
      </c>
      <c r="AI130">
        <f t="shared" si="73"/>
        <v>1.1000000000000001</v>
      </c>
      <c r="AJ130">
        <v>23</v>
      </c>
      <c r="AK130">
        <f t="shared" ref="AK130:AK160" si="87">IF(AJ130 &lt;= 20, 0, IF(AJ130 &gt;= 100, 8, ROUND(8+((AJ130-100)/0.1)*0.01, 1)))</f>
        <v>0.3</v>
      </c>
      <c r="AL130">
        <f t="shared" ref="AL130:AL160" si="88">AE130+AG130+AI130+AK130</f>
        <v>3.0999999999999996</v>
      </c>
    </row>
    <row r="131" spans="6:38" x14ac:dyDescent="0.45">
      <c r="F131" s="21" t="s">
        <v>312</v>
      </c>
      <c r="G131" s="19">
        <f t="shared" si="74"/>
        <v>25.599999999999998</v>
      </c>
      <c r="H131" s="21">
        <v>1993.4</v>
      </c>
      <c r="I131">
        <f t="shared" si="75"/>
        <v>0</v>
      </c>
      <c r="J131" s="22">
        <v>0.06</v>
      </c>
      <c r="K131" s="16">
        <f t="shared" si="76"/>
        <v>2</v>
      </c>
      <c r="L131" s="22">
        <v>0.36599999999999999</v>
      </c>
      <c r="M131">
        <f t="shared" si="77"/>
        <v>3.6</v>
      </c>
      <c r="N131" s="22">
        <v>0.108</v>
      </c>
      <c r="O131">
        <f t="shared" si="78"/>
        <v>0</v>
      </c>
      <c r="P131" s="21">
        <v>0.36799999999999999</v>
      </c>
      <c r="Q131">
        <f t="shared" si="79"/>
        <v>2.2999999999999998</v>
      </c>
      <c r="R131">
        <f t="shared" si="80"/>
        <v>7.8999999999999995</v>
      </c>
      <c r="S131">
        <v>2.06</v>
      </c>
      <c r="T131">
        <f t="shared" ref="T131:T160" si="89">IF(S131 &lt;= 1, 8, MAX(0, 8 - ROUND((S131 - 1) / 0.1, 0) * 0.4))</f>
        <v>3.5999999999999996</v>
      </c>
      <c r="U131">
        <v>49.26</v>
      </c>
      <c r="V131">
        <f t="shared" si="72"/>
        <v>3.8999999999999995</v>
      </c>
      <c r="W131">
        <v>0.72699999999999998</v>
      </c>
      <c r="X131">
        <f t="shared" si="81"/>
        <v>3.9</v>
      </c>
      <c r="Y131">
        <v>-1.86</v>
      </c>
      <c r="Z131">
        <f t="shared" si="82"/>
        <v>0</v>
      </c>
      <c r="AA131" s="18">
        <v>0.02</v>
      </c>
      <c r="AB131">
        <f t="shared" si="83"/>
        <v>2</v>
      </c>
      <c r="AC131">
        <f t="shared" si="84"/>
        <v>13.399999999999999</v>
      </c>
      <c r="AD131">
        <v>0.37</v>
      </c>
      <c r="AE131">
        <f t="shared" si="85"/>
        <v>2</v>
      </c>
      <c r="AF131">
        <v>3</v>
      </c>
      <c r="AG131">
        <f t="shared" si="86"/>
        <v>1.3</v>
      </c>
      <c r="AH131">
        <v>2.12</v>
      </c>
      <c r="AI131">
        <f t="shared" si="73"/>
        <v>0.2</v>
      </c>
      <c r="AJ131">
        <v>28</v>
      </c>
      <c r="AK131">
        <f t="shared" si="87"/>
        <v>0.8</v>
      </c>
      <c r="AL131">
        <f t="shared" si="88"/>
        <v>4.3</v>
      </c>
    </row>
    <row r="132" spans="6:38" x14ac:dyDescent="0.45">
      <c r="F132" t="s">
        <v>115</v>
      </c>
      <c r="G132" s="19">
        <f t="shared" si="74"/>
        <v>25.500000000000004</v>
      </c>
      <c r="H132">
        <v>12617.5</v>
      </c>
      <c r="I132">
        <f t="shared" si="75"/>
        <v>0.9</v>
      </c>
      <c r="J132" s="17">
        <v>4.4999999999999998E-2</v>
      </c>
      <c r="K132" s="16">
        <f t="shared" si="76"/>
        <v>3.5</v>
      </c>
      <c r="L132" s="17">
        <v>0.71840000000000004</v>
      </c>
      <c r="M132">
        <f t="shared" si="77"/>
        <v>1.2</v>
      </c>
      <c r="N132" s="17">
        <v>0.01</v>
      </c>
      <c r="O132">
        <f t="shared" si="78"/>
        <v>4</v>
      </c>
      <c r="P132">
        <v>0.46600000000000003</v>
      </c>
      <c r="Q132">
        <f t="shared" si="79"/>
        <v>1.3</v>
      </c>
      <c r="R132">
        <f t="shared" si="80"/>
        <v>10.900000000000002</v>
      </c>
      <c r="S132">
        <v>1.99</v>
      </c>
      <c r="T132">
        <f t="shared" si="89"/>
        <v>4</v>
      </c>
      <c r="U132">
        <v>21.28</v>
      </c>
      <c r="V132">
        <f t="shared" si="72"/>
        <v>1.0999999999999996</v>
      </c>
      <c r="W132">
        <v>0.76800000000000002</v>
      </c>
      <c r="X132">
        <f t="shared" si="81"/>
        <v>4.5</v>
      </c>
      <c r="Y132">
        <v>-0.43</v>
      </c>
      <c r="Z132">
        <f t="shared" si="82"/>
        <v>0</v>
      </c>
      <c r="AA132" s="18">
        <v>1E-3</v>
      </c>
      <c r="AB132">
        <f t="shared" si="83"/>
        <v>2.2000000000000002</v>
      </c>
      <c r="AC132">
        <f t="shared" si="84"/>
        <v>11.8</v>
      </c>
      <c r="AD132">
        <v>0.2</v>
      </c>
      <c r="AE132">
        <f t="shared" si="85"/>
        <v>0</v>
      </c>
      <c r="AF132">
        <v>1</v>
      </c>
      <c r="AG132">
        <f t="shared" si="86"/>
        <v>0</v>
      </c>
      <c r="AH132">
        <v>2.21</v>
      </c>
      <c r="AI132">
        <f t="shared" si="73"/>
        <v>0.3</v>
      </c>
      <c r="AJ132">
        <v>45</v>
      </c>
      <c r="AK132">
        <f t="shared" si="87"/>
        <v>2.5</v>
      </c>
      <c r="AL132">
        <f t="shared" si="88"/>
        <v>2.8</v>
      </c>
    </row>
    <row r="133" spans="6:38" x14ac:dyDescent="0.45">
      <c r="F133" t="s">
        <v>116</v>
      </c>
      <c r="G133" s="19">
        <f t="shared" si="74"/>
        <v>25.3</v>
      </c>
      <c r="H133">
        <v>259</v>
      </c>
      <c r="I133">
        <f t="shared" si="75"/>
        <v>0</v>
      </c>
      <c r="J133" s="17">
        <v>0.01</v>
      </c>
      <c r="K133" s="16">
        <f t="shared" si="76"/>
        <v>7</v>
      </c>
      <c r="L133" s="17">
        <v>0.14499999999999999</v>
      </c>
      <c r="M133">
        <f t="shared" si="77"/>
        <v>5</v>
      </c>
      <c r="N133" s="17">
        <v>0.188</v>
      </c>
      <c r="O133">
        <f t="shared" si="78"/>
        <v>0</v>
      </c>
      <c r="P133">
        <v>0.51600000000000001</v>
      </c>
      <c r="Q133">
        <f t="shared" si="79"/>
        <v>0.8</v>
      </c>
      <c r="R133">
        <f t="shared" si="80"/>
        <v>12.8</v>
      </c>
      <c r="S133">
        <v>2.39</v>
      </c>
      <c r="T133">
        <f t="shared" si="89"/>
        <v>2.3999999999999995</v>
      </c>
      <c r="U133">
        <v>55.74</v>
      </c>
      <c r="V133">
        <f t="shared" si="72"/>
        <v>4.5999999999999996</v>
      </c>
      <c r="W133">
        <v>0.42599999999999999</v>
      </c>
      <c r="X133">
        <f t="shared" si="81"/>
        <v>0</v>
      </c>
      <c r="Y133">
        <v>7.35</v>
      </c>
      <c r="Z133">
        <f t="shared" si="82"/>
        <v>2.7</v>
      </c>
      <c r="AA133" s="18">
        <v>2.7E-2</v>
      </c>
      <c r="AB133">
        <f t="shared" si="83"/>
        <v>0.6</v>
      </c>
      <c r="AC133">
        <f t="shared" si="84"/>
        <v>10.299999999999999</v>
      </c>
      <c r="AD133">
        <v>0.27</v>
      </c>
      <c r="AE133">
        <f t="shared" si="85"/>
        <v>0.6</v>
      </c>
      <c r="AF133">
        <v>3</v>
      </c>
      <c r="AG133">
        <f t="shared" si="86"/>
        <v>1.3</v>
      </c>
      <c r="AH133">
        <v>2.13</v>
      </c>
      <c r="AI133">
        <f t="shared" si="73"/>
        <v>0.3</v>
      </c>
      <c r="AJ133">
        <v>17</v>
      </c>
      <c r="AK133">
        <f t="shared" si="87"/>
        <v>0</v>
      </c>
      <c r="AL133">
        <f t="shared" si="88"/>
        <v>2.1999999999999997</v>
      </c>
    </row>
    <row r="134" spans="6:38" x14ac:dyDescent="0.45">
      <c r="F134" t="s">
        <v>313</v>
      </c>
      <c r="G134" s="19">
        <f t="shared" si="74"/>
        <v>25.200000000000003</v>
      </c>
      <c r="H134">
        <v>577</v>
      </c>
      <c r="I134">
        <f t="shared" si="75"/>
        <v>0</v>
      </c>
      <c r="J134" s="17">
        <v>5.0999999999999997E-2</v>
      </c>
      <c r="K134" s="16">
        <f t="shared" si="76"/>
        <v>2.9</v>
      </c>
      <c r="L134" s="17">
        <v>0.13300000000000001</v>
      </c>
      <c r="M134">
        <f t="shared" si="77"/>
        <v>5.0999999999999996</v>
      </c>
      <c r="N134" s="17">
        <v>1.9699999999999999E-2</v>
      </c>
      <c r="O134">
        <f t="shared" si="78"/>
        <v>6</v>
      </c>
      <c r="P134">
        <v>0.48899999999999999</v>
      </c>
      <c r="Q134">
        <f t="shared" si="79"/>
        <v>1.1000000000000001</v>
      </c>
      <c r="R134">
        <f t="shared" si="80"/>
        <v>15.1</v>
      </c>
      <c r="S134">
        <v>3.12</v>
      </c>
      <c r="T134">
        <f t="shared" si="89"/>
        <v>0</v>
      </c>
      <c r="U134">
        <v>51.41</v>
      </c>
      <c r="V134">
        <f t="shared" si="72"/>
        <v>4.0999999999999996</v>
      </c>
      <c r="W134">
        <v>0.47899999999999998</v>
      </c>
      <c r="X134">
        <f t="shared" si="81"/>
        <v>0.4</v>
      </c>
      <c r="Y134">
        <v>-0.78</v>
      </c>
      <c r="Z134">
        <f t="shared" si="82"/>
        <v>0</v>
      </c>
      <c r="AA134" s="18">
        <v>3.2000000000000001E-2</v>
      </c>
      <c r="AB134">
        <f t="shared" si="83"/>
        <v>0</v>
      </c>
      <c r="AC134">
        <f t="shared" si="84"/>
        <v>4.5</v>
      </c>
      <c r="AD134">
        <v>0.53</v>
      </c>
      <c r="AE134">
        <f t="shared" si="85"/>
        <v>4.3</v>
      </c>
      <c r="AF134">
        <v>3</v>
      </c>
      <c r="AG134">
        <f t="shared" si="86"/>
        <v>1.3</v>
      </c>
      <c r="AH134">
        <v>1.4</v>
      </c>
      <c r="AI134">
        <f t="shared" si="73"/>
        <v>0</v>
      </c>
      <c r="AJ134">
        <v>19</v>
      </c>
      <c r="AK134">
        <f t="shared" si="87"/>
        <v>0</v>
      </c>
      <c r="AL134">
        <f t="shared" si="88"/>
        <v>5.6</v>
      </c>
    </row>
    <row r="135" spans="6:38" x14ac:dyDescent="0.45">
      <c r="F135" s="21" t="s">
        <v>314</v>
      </c>
      <c r="G135" s="19">
        <f t="shared" si="74"/>
        <v>25</v>
      </c>
      <c r="H135" s="21">
        <v>4136.1000000000004</v>
      </c>
      <c r="I135">
        <f t="shared" si="75"/>
        <v>0.1</v>
      </c>
      <c r="J135" s="22">
        <v>0.125</v>
      </c>
      <c r="K135" s="16">
        <f t="shared" si="76"/>
        <v>0</v>
      </c>
      <c r="L135" s="22">
        <v>3.4988000000000001</v>
      </c>
      <c r="M135">
        <f t="shared" si="77"/>
        <v>0</v>
      </c>
      <c r="N135" s="22">
        <v>1.548</v>
      </c>
      <c r="O135">
        <f t="shared" si="78"/>
        <v>0</v>
      </c>
      <c r="P135" s="21">
        <v>0.48</v>
      </c>
      <c r="Q135">
        <f t="shared" si="79"/>
        <v>1.2</v>
      </c>
      <c r="R135">
        <f t="shared" si="80"/>
        <v>1.3</v>
      </c>
      <c r="S135">
        <v>2.6</v>
      </c>
      <c r="T135">
        <f t="shared" si="89"/>
        <v>1.5999999999999996</v>
      </c>
      <c r="U135">
        <v>65.069999999999993</v>
      </c>
      <c r="V135">
        <f t="shared" si="72"/>
        <v>5.5</v>
      </c>
      <c r="W135">
        <v>0.70599999999999996</v>
      </c>
      <c r="X135">
        <f t="shared" si="81"/>
        <v>3.6</v>
      </c>
      <c r="Y135">
        <v>-0.95</v>
      </c>
      <c r="Z135">
        <f t="shared" si="82"/>
        <v>0</v>
      </c>
      <c r="AA135" s="18">
        <v>-1.2E-2</v>
      </c>
      <c r="AB135">
        <f t="shared" si="83"/>
        <v>0</v>
      </c>
      <c r="AC135">
        <f t="shared" si="84"/>
        <v>10.7</v>
      </c>
      <c r="AD135">
        <v>0.69</v>
      </c>
      <c r="AE135">
        <f t="shared" si="85"/>
        <v>6.6</v>
      </c>
      <c r="AF135">
        <v>5</v>
      </c>
      <c r="AG135">
        <f t="shared" si="86"/>
        <v>3.8</v>
      </c>
      <c r="AH135">
        <v>3.84</v>
      </c>
      <c r="AI135">
        <f t="shared" si="73"/>
        <v>2.2000000000000002</v>
      </c>
      <c r="AJ135">
        <v>24</v>
      </c>
      <c r="AK135">
        <f t="shared" si="87"/>
        <v>0.4</v>
      </c>
      <c r="AL135">
        <f t="shared" si="88"/>
        <v>12.999999999999998</v>
      </c>
    </row>
    <row r="136" spans="6:38" x14ac:dyDescent="0.45">
      <c r="F136" t="s">
        <v>315</v>
      </c>
      <c r="G136" s="19">
        <f t="shared" si="74"/>
        <v>24.5</v>
      </c>
      <c r="H136">
        <v>7888.3</v>
      </c>
      <c r="I136">
        <f t="shared" si="75"/>
        <v>0.4</v>
      </c>
      <c r="J136" s="17">
        <v>4.2000000000000003E-2</v>
      </c>
      <c r="K136" s="16">
        <f t="shared" si="76"/>
        <v>3.8</v>
      </c>
      <c r="L136" s="17">
        <v>0.33200000000000002</v>
      </c>
      <c r="M136">
        <f t="shared" si="77"/>
        <v>3.8</v>
      </c>
      <c r="N136" s="17">
        <v>0.152</v>
      </c>
      <c r="O136">
        <f t="shared" si="78"/>
        <v>0</v>
      </c>
      <c r="P136">
        <v>0.318</v>
      </c>
      <c r="Q136">
        <f t="shared" si="79"/>
        <v>2.8</v>
      </c>
      <c r="R136">
        <f t="shared" si="80"/>
        <v>10.8</v>
      </c>
      <c r="S136">
        <v>2.25</v>
      </c>
      <c r="T136">
        <f t="shared" si="89"/>
        <v>2.8</v>
      </c>
      <c r="U136">
        <v>39.619999999999997</v>
      </c>
      <c r="V136">
        <f t="shared" si="72"/>
        <v>2.8999999999999995</v>
      </c>
      <c r="W136">
        <v>0.80800000000000005</v>
      </c>
      <c r="X136">
        <f t="shared" si="81"/>
        <v>5</v>
      </c>
      <c r="Y136">
        <v>0.72</v>
      </c>
      <c r="Z136">
        <f t="shared" si="82"/>
        <v>0.7</v>
      </c>
      <c r="AA136" s="18">
        <v>-8.0000000000000002E-3</v>
      </c>
      <c r="AB136">
        <f t="shared" si="83"/>
        <v>0.4</v>
      </c>
      <c r="AC136">
        <f t="shared" si="84"/>
        <v>11.799999999999999</v>
      </c>
      <c r="AD136">
        <v>0.23</v>
      </c>
      <c r="AE136">
        <f t="shared" si="85"/>
        <v>0</v>
      </c>
      <c r="AF136">
        <v>2</v>
      </c>
      <c r="AG136">
        <f t="shared" si="86"/>
        <v>0</v>
      </c>
      <c r="AH136">
        <v>1.99</v>
      </c>
      <c r="AI136">
        <f t="shared" si="73"/>
        <v>0</v>
      </c>
      <c r="AJ136">
        <v>39</v>
      </c>
      <c r="AK136">
        <f t="shared" si="87"/>
        <v>1.9</v>
      </c>
      <c r="AL136">
        <f t="shared" si="88"/>
        <v>1.9</v>
      </c>
    </row>
    <row r="137" spans="6:38" x14ac:dyDescent="0.45">
      <c r="F137" s="43" t="s">
        <v>117</v>
      </c>
      <c r="G137" s="19">
        <f t="shared" si="74"/>
        <v>23.900000000000002</v>
      </c>
      <c r="H137" s="21">
        <v>1506.1</v>
      </c>
      <c r="I137">
        <f t="shared" si="75"/>
        <v>0</v>
      </c>
      <c r="J137" s="22">
        <v>6.3E-2</v>
      </c>
      <c r="K137" s="16">
        <f t="shared" si="76"/>
        <v>1.7</v>
      </c>
      <c r="L137" s="22">
        <v>0.749</v>
      </c>
      <c r="M137">
        <f t="shared" si="77"/>
        <v>1</v>
      </c>
      <c r="N137" s="22">
        <v>9.5000000000000001E-2</v>
      </c>
      <c r="O137">
        <f t="shared" si="78"/>
        <v>0</v>
      </c>
      <c r="P137" s="21">
        <v>0.29599999999999999</v>
      </c>
      <c r="Q137">
        <f t="shared" si="79"/>
        <v>3</v>
      </c>
      <c r="R137">
        <f t="shared" si="80"/>
        <v>5.7</v>
      </c>
      <c r="S137">
        <v>2.82</v>
      </c>
      <c r="T137">
        <f t="shared" si="89"/>
        <v>0.79999999999999982</v>
      </c>
      <c r="U137">
        <v>53.14</v>
      </c>
      <c r="V137">
        <f t="shared" si="72"/>
        <v>4.3</v>
      </c>
      <c r="W137">
        <v>0.54400000000000004</v>
      </c>
      <c r="X137">
        <f t="shared" si="81"/>
        <v>1.3</v>
      </c>
      <c r="Y137">
        <v>-0.92</v>
      </c>
      <c r="Z137">
        <f t="shared" si="82"/>
        <v>0</v>
      </c>
      <c r="AA137" s="18">
        <v>1.7999999999999999E-2</v>
      </c>
      <c r="AB137">
        <f t="shared" si="83"/>
        <v>2.4</v>
      </c>
      <c r="AC137">
        <f t="shared" si="84"/>
        <v>8.7999999999999989</v>
      </c>
      <c r="AD137">
        <v>0.47</v>
      </c>
      <c r="AE137">
        <f t="shared" si="85"/>
        <v>3.4</v>
      </c>
      <c r="AF137">
        <v>4</v>
      </c>
      <c r="AG137">
        <f t="shared" si="86"/>
        <v>2.5</v>
      </c>
      <c r="AH137">
        <v>4.3099999999999996</v>
      </c>
      <c r="AI137">
        <f t="shared" si="73"/>
        <v>2.7</v>
      </c>
      <c r="AJ137">
        <v>28</v>
      </c>
      <c r="AK137">
        <f t="shared" si="87"/>
        <v>0.8</v>
      </c>
      <c r="AL137">
        <f t="shared" si="88"/>
        <v>9.4000000000000021</v>
      </c>
    </row>
    <row r="138" spans="6:38" x14ac:dyDescent="0.45">
      <c r="F138" t="s">
        <v>118</v>
      </c>
      <c r="G138" s="19">
        <f t="shared" si="74"/>
        <v>23.9</v>
      </c>
      <c r="H138">
        <v>4068.6</v>
      </c>
      <c r="I138">
        <f t="shared" si="75"/>
        <v>0.1</v>
      </c>
      <c r="J138" s="17">
        <v>0.246</v>
      </c>
      <c r="K138" s="16">
        <f t="shared" si="76"/>
        <v>0</v>
      </c>
      <c r="L138" s="17">
        <v>0.40749999999999997</v>
      </c>
      <c r="M138">
        <f t="shared" si="77"/>
        <v>3.3</v>
      </c>
      <c r="N138" s="17">
        <v>3.7199999999999997E-2</v>
      </c>
      <c r="O138">
        <f t="shared" si="78"/>
        <v>2.6</v>
      </c>
      <c r="P138">
        <v>0.54600000000000004</v>
      </c>
      <c r="Q138">
        <f t="shared" si="79"/>
        <v>0.5</v>
      </c>
      <c r="R138">
        <f t="shared" si="80"/>
        <v>6.5</v>
      </c>
      <c r="S138">
        <v>1.89</v>
      </c>
      <c r="T138">
        <f t="shared" si="89"/>
        <v>4.4000000000000004</v>
      </c>
      <c r="U138">
        <v>53.66</v>
      </c>
      <c r="V138">
        <f t="shared" si="72"/>
        <v>4.4000000000000004</v>
      </c>
      <c r="W138">
        <v>0.59699999999999998</v>
      </c>
      <c r="X138">
        <f t="shared" si="81"/>
        <v>2.1</v>
      </c>
      <c r="Y138">
        <v>-6.26</v>
      </c>
      <c r="Z138">
        <f t="shared" si="82"/>
        <v>0</v>
      </c>
      <c r="AA138" s="18">
        <v>0.01</v>
      </c>
      <c r="AB138">
        <f t="shared" si="83"/>
        <v>4</v>
      </c>
      <c r="AC138">
        <f t="shared" si="84"/>
        <v>14.9</v>
      </c>
      <c r="AD138">
        <v>0.22</v>
      </c>
      <c r="AE138">
        <f t="shared" si="85"/>
        <v>0</v>
      </c>
      <c r="AF138">
        <v>2</v>
      </c>
      <c r="AG138">
        <f t="shared" si="86"/>
        <v>0</v>
      </c>
      <c r="AH138">
        <v>3.08</v>
      </c>
      <c r="AI138">
        <f t="shared" si="73"/>
        <v>1.3</v>
      </c>
      <c r="AJ138">
        <v>32</v>
      </c>
      <c r="AK138">
        <f t="shared" si="87"/>
        <v>1.2</v>
      </c>
      <c r="AL138">
        <f t="shared" si="88"/>
        <v>2.5</v>
      </c>
    </row>
    <row r="139" spans="6:38" x14ac:dyDescent="0.45">
      <c r="F139" t="s">
        <v>316</v>
      </c>
      <c r="G139" s="19">
        <f t="shared" si="74"/>
        <v>23.8</v>
      </c>
      <c r="H139">
        <v>685.7</v>
      </c>
      <c r="I139">
        <f t="shared" si="75"/>
        <v>0</v>
      </c>
      <c r="J139" s="17">
        <v>1.4999999999999999E-2</v>
      </c>
      <c r="K139" s="16">
        <f t="shared" si="76"/>
        <v>6.5</v>
      </c>
      <c r="L139" s="17">
        <v>0.5736</v>
      </c>
      <c r="M139">
        <f t="shared" si="77"/>
        <v>2.2000000000000002</v>
      </c>
      <c r="N139" s="17">
        <v>1.4999999999999999E-2</v>
      </c>
      <c r="O139">
        <f t="shared" si="78"/>
        <v>5</v>
      </c>
      <c r="P139">
        <v>0.375</v>
      </c>
      <c r="Q139">
        <f t="shared" si="79"/>
        <v>2.2000000000000002</v>
      </c>
      <c r="R139">
        <f t="shared" si="80"/>
        <v>15.899999999999999</v>
      </c>
      <c r="S139">
        <v>2.56</v>
      </c>
      <c r="T139">
        <f t="shared" si="89"/>
        <v>1.5999999999999996</v>
      </c>
      <c r="U139">
        <v>59.8</v>
      </c>
      <c r="V139">
        <f t="shared" si="72"/>
        <v>5</v>
      </c>
      <c r="W139">
        <v>0.39400000000000002</v>
      </c>
      <c r="X139">
        <f t="shared" si="81"/>
        <v>0</v>
      </c>
      <c r="Y139">
        <v>-0.13</v>
      </c>
      <c r="Z139">
        <f t="shared" si="82"/>
        <v>0</v>
      </c>
      <c r="AA139" s="18">
        <v>3.2000000000000001E-2</v>
      </c>
      <c r="AB139">
        <f t="shared" si="83"/>
        <v>0</v>
      </c>
      <c r="AC139">
        <f t="shared" si="84"/>
        <v>6.6</v>
      </c>
      <c r="AD139">
        <v>0.32</v>
      </c>
      <c r="AE139">
        <f t="shared" si="85"/>
        <v>1.3</v>
      </c>
      <c r="AF139">
        <v>2</v>
      </c>
      <c r="AG139">
        <f t="shared" si="86"/>
        <v>0</v>
      </c>
      <c r="AH139">
        <v>1.67</v>
      </c>
      <c r="AI139">
        <f t="shared" si="73"/>
        <v>0</v>
      </c>
      <c r="AJ139">
        <v>20</v>
      </c>
      <c r="AK139">
        <f t="shared" si="87"/>
        <v>0</v>
      </c>
      <c r="AL139">
        <f t="shared" si="88"/>
        <v>1.3</v>
      </c>
    </row>
    <row r="140" spans="6:38" x14ac:dyDescent="0.45">
      <c r="F140" t="s">
        <v>119</v>
      </c>
      <c r="G140" s="19">
        <f t="shared" si="74"/>
        <v>23.5</v>
      </c>
      <c r="H140">
        <v>3000.4</v>
      </c>
      <c r="I140">
        <f t="shared" si="75"/>
        <v>0</v>
      </c>
      <c r="J140" s="17">
        <v>0.10199999999999999</v>
      </c>
      <c r="K140" s="16">
        <f t="shared" si="76"/>
        <v>0</v>
      </c>
      <c r="L140" s="17">
        <v>0.77400000000000002</v>
      </c>
      <c r="M140">
        <f t="shared" si="77"/>
        <v>0.8</v>
      </c>
      <c r="N140" s="17">
        <v>0.25800000000000001</v>
      </c>
      <c r="O140">
        <f t="shared" si="78"/>
        <v>0</v>
      </c>
      <c r="P140">
        <v>0.51300000000000001</v>
      </c>
      <c r="Q140">
        <f t="shared" si="79"/>
        <v>0.9</v>
      </c>
      <c r="R140">
        <f t="shared" si="80"/>
        <v>1.7000000000000002</v>
      </c>
      <c r="S140">
        <v>2.02</v>
      </c>
      <c r="T140">
        <f t="shared" si="89"/>
        <v>4</v>
      </c>
      <c r="U140">
        <v>65.94</v>
      </c>
      <c r="V140">
        <f t="shared" si="72"/>
        <v>5.6</v>
      </c>
      <c r="W140">
        <v>0.58599999999999997</v>
      </c>
      <c r="X140">
        <f t="shared" si="81"/>
        <v>1.9</v>
      </c>
      <c r="Y140">
        <v>-0.2</v>
      </c>
      <c r="Z140">
        <f t="shared" si="82"/>
        <v>0</v>
      </c>
      <c r="AA140" s="18">
        <v>3.1E-2</v>
      </c>
      <c r="AB140">
        <f t="shared" si="83"/>
        <v>0</v>
      </c>
      <c r="AC140">
        <f t="shared" si="84"/>
        <v>11.5</v>
      </c>
      <c r="AD140">
        <v>0.61</v>
      </c>
      <c r="AE140">
        <f t="shared" si="85"/>
        <v>5.4</v>
      </c>
      <c r="AF140">
        <v>3</v>
      </c>
      <c r="AG140">
        <f t="shared" si="86"/>
        <v>1.3</v>
      </c>
      <c r="AH140">
        <v>3.96</v>
      </c>
      <c r="AI140">
        <f t="shared" si="73"/>
        <v>2.2999999999999998</v>
      </c>
      <c r="AJ140">
        <v>33</v>
      </c>
      <c r="AK140">
        <f t="shared" si="87"/>
        <v>1.3</v>
      </c>
      <c r="AL140">
        <f t="shared" si="88"/>
        <v>10.3</v>
      </c>
    </row>
    <row r="141" spans="6:38" x14ac:dyDescent="0.45">
      <c r="F141" s="21" t="s">
        <v>317</v>
      </c>
      <c r="G141" s="19">
        <f t="shared" si="74"/>
        <v>23.299999999999997</v>
      </c>
      <c r="H141" s="21">
        <v>1189.2</v>
      </c>
      <c r="I141">
        <f t="shared" si="75"/>
        <v>0</v>
      </c>
      <c r="J141" s="22">
        <v>5.8000000000000003E-2</v>
      </c>
      <c r="K141" s="16">
        <f t="shared" si="76"/>
        <v>2.2000000000000002</v>
      </c>
      <c r="L141" s="22">
        <v>0.42499999999999999</v>
      </c>
      <c r="M141">
        <f t="shared" si="77"/>
        <v>3.2</v>
      </c>
      <c r="N141" s="22">
        <v>0.126</v>
      </c>
      <c r="O141">
        <f t="shared" si="78"/>
        <v>0</v>
      </c>
      <c r="P141" s="21">
        <v>0.40799999999999997</v>
      </c>
      <c r="Q141">
        <f t="shared" si="79"/>
        <v>1.9</v>
      </c>
      <c r="R141">
        <f t="shared" si="80"/>
        <v>7.3000000000000007</v>
      </c>
      <c r="S141">
        <v>2.06</v>
      </c>
      <c r="T141">
        <f t="shared" si="89"/>
        <v>3.5999999999999996</v>
      </c>
      <c r="U141">
        <v>64.58</v>
      </c>
      <c r="V141">
        <f t="shared" si="72"/>
        <v>5.5</v>
      </c>
      <c r="W141">
        <v>0.46500000000000002</v>
      </c>
      <c r="X141">
        <f t="shared" si="81"/>
        <v>0.2</v>
      </c>
      <c r="Y141">
        <v>0</v>
      </c>
      <c r="Z141">
        <f t="shared" si="82"/>
        <v>0</v>
      </c>
      <c r="AA141" s="18">
        <v>2.4E-2</v>
      </c>
      <c r="AB141">
        <f t="shared" si="83"/>
        <v>1.2</v>
      </c>
      <c r="AC141">
        <f t="shared" si="84"/>
        <v>10.499999999999998</v>
      </c>
      <c r="AD141">
        <v>0.38</v>
      </c>
      <c r="AE141">
        <f t="shared" si="85"/>
        <v>2.1</v>
      </c>
      <c r="AF141">
        <v>4</v>
      </c>
      <c r="AG141">
        <f t="shared" si="86"/>
        <v>2.5</v>
      </c>
      <c r="AH141">
        <v>2.2799999999999998</v>
      </c>
      <c r="AI141">
        <f t="shared" si="73"/>
        <v>0.4</v>
      </c>
      <c r="AJ141">
        <v>25</v>
      </c>
      <c r="AK141">
        <f t="shared" si="87"/>
        <v>0.5</v>
      </c>
      <c r="AL141">
        <f t="shared" si="88"/>
        <v>5.5</v>
      </c>
    </row>
    <row r="142" spans="6:38" x14ac:dyDescent="0.45">
      <c r="F142" s="21" t="s">
        <v>120</v>
      </c>
      <c r="G142" s="19">
        <f t="shared" si="74"/>
        <v>22.7</v>
      </c>
      <c r="H142" s="21">
        <v>504</v>
      </c>
      <c r="I142">
        <f t="shared" si="75"/>
        <v>0</v>
      </c>
      <c r="J142" s="22">
        <v>3.9E-2</v>
      </c>
      <c r="K142" s="16">
        <f t="shared" si="76"/>
        <v>4.0999999999999996</v>
      </c>
      <c r="L142" s="22">
        <v>0.84199999999999997</v>
      </c>
      <c r="M142">
        <f t="shared" si="77"/>
        <v>0.4</v>
      </c>
      <c r="N142" s="22">
        <v>6.4000000000000001E-2</v>
      </c>
      <c r="O142">
        <f t="shared" si="78"/>
        <v>0</v>
      </c>
      <c r="P142" s="21">
        <v>0.505</v>
      </c>
      <c r="Q142">
        <f t="shared" si="79"/>
        <v>0.9</v>
      </c>
      <c r="R142">
        <f t="shared" si="80"/>
        <v>5.4</v>
      </c>
      <c r="S142">
        <v>2.14</v>
      </c>
      <c r="T142">
        <f t="shared" si="89"/>
        <v>3.5999999999999996</v>
      </c>
      <c r="U142">
        <v>64.61</v>
      </c>
      <c r="V142">
        <f t="shared" si="72"/>
        <v>5.5</v>
      </c>
      <c r="W142">
        <v>0.44600000000000001</v>
      </c>
      <c r="X142">
        <f t="shared" si="81"/>
        <v>0</v>
      </c>
      <c r="Y142">
        <v>-1.62</v>
      </c>
      <c r="Z142">
        <f t="shared" si="82"/>
        <v>0</v>
      </c>
      <c r="AA142" s="18">
        <v>2.8000000000000001E-2</v>
      </c>
      <c r="AB142">
        <f t="shared" si="83"/>
        <v>0.4</v>
      </c>
      <c r="AC142">
        <f t="shared" si="84"/>
        <v>9.5</v>
      </c>
      <c r="AD142">
        <v>0.61</v>
      </c>
      <c r="AE142">
        <f t="shared" si="85"/>
        <v>5.4</v>
      </c>
      <c r="AF142">
        <v>2</v>
      </c>
      <c r="AG142">
        <f t="shared" si="86"/>
        <v>0</v>
      </c>
      <c r="AH142">
        <v>3.51</v>
      </c>
      <c r="AI142">
        <f t="shared" si="73"/>
        <v>1.8</v>
      </c>
      <c r="AJ142">
        <v>26</v>
      </c>
      <c r="AK142">
        <f t="shared" si="87"/>
        <v>0.6</v>
      </c>
      <c r="AL142">
        <f t="shared" si="88"/>
        <v>7.8</v>
      </c>
    </row>
    <row r="143" spans="6:38" x14ac:dyDescent="0.45">
      <c r="F143" s="21" t="s">
        <v>121</v>
      </c>
      <c r="G143" s="19">
        <f t="shared" si="74"/>
        <v>22.5</v>
      </c>
      <c r="H143" s="21">
        <v>2064.9</v>
      </c>
      <c r="I143">
        <f t="shared" si="75"/>
        <v>0</v>
      </c>
      <c r="J143" s="22">
        <v>4.9000000000000002E-2</v>
      </c>
      <c r="K143" s="16">
        <f t="shared" si="76"/>
        <v>3.1</v>
      </c>
      <c r="L143" s="22">
        <v>0.46239999999999998</v>
      </c>
      <c r="M143">
        <f t="shared" si="77"/>
        <v>2.9</v>
      </c>
      <c r="N143" s="22">
        <v>4.9000000000000002E-2</v>
      </c>
      <c r="O143">
        <f t="shared" si="78"/>
        <v>0.2</v>
      </c>
      <c r="P143" s="21">
        <v>0.46200000000000002</v>
      </c>
      <c r="Q143">
        <f t="shared" si="79"/>
        <v>1.4</v>
      </c>
      <c r="R143">
        <f t="shared" si="80"/>
        <v>7.6</v>
      </c>
      <c r="S143">
        <v>2.34</v>
      </c>
      <c r="T143">
        <f t="shared" si="89"/>
        <v>2.8</v>
      </c>
      <c r="U143">
        <v>60.02</v>
      </c>
      <c r="V143">
        <f t="shared" si="72"/>
        <v>5</v>
      </c>
      <c r="W143">
        <v>0.66700000000000004</v>
      </c>
      <c r="X143">
        <f t="shared" si="81"/>
        <v>3</v>
      </c>
      <c r="Y143">
        <v>-2.27</v>
      </c>
      <c r="Z143">
        <f t="shared" si="82"/>
        <v>0</v>
      </c>
      <c r="AA143" s="18">
        <v>1.4E-2</v>
      </c>
      <c r="AB143">
        <f t="shared" si="83"/>
        <v>3.2</v>
      </c>
      <c r="AC143">
        <f t="shared" si="84"/>
        <v>14</v>
      </c>
      <c r="AD143">
        <v>0.2</v>
      </c>
      <c r="AE143">
        <f t="shared" si="85"/>
        <v>0</v>
      </c>
      <c r="AF143">
        <v>2</v>
      </c>
      <c r="AG143">
        <f t="shared" si="86"/>
        <v>0</v>
      </c>
      <c r="AH143">
        <v>2.69</v>
      </c>
      <c r="AI143">
        <f t="shared" si="73"/>
        <v>0.9</v>
      </c>
      <c r="AJ143">
        <v>20</v>
      </c>
      <c r="AK143">
        <f t="shared" si="87"/>
        <v>0</v>
      </c>
      <c r="AL143">
        <f t="shared" si="88"/>
        <v>0.9</v>
      </c>
    </row>
    <row r="144" spans="6:38" x14ac:dyDescent="0.45">
      <c r="F144" s="21" t="s">
        <v>122</v>
      </c>
      <c r="G144" s="19">
        <f t="shared" si="74"/>
        <v>22.4</v>
      </c>
      <c r="H144" s="21">
        <v>7885.3</v>
      </c>
      <c r="I144">
        <f t="shared" si="75"/>
        <v>0.4</v>
      </c>
      <c r="J144" s="22">
        <v>4.8000000000000001E-2</v>
      </c>
      <c r="K144" s="16">
        <f t="shared" si="76"/>
        <v>3.2</v>
      </c>
      <c r="L144" s="22">
        <v>0.1009</v>
      </c>
      <c r="M144">
        <f t="shared" si="77"/>
        <v>5.3</v>
      </c>
      <c r="N144" s="22">
        <v>0.125</v>
      </c>
      <c r="O144">
        <f t="shared" si="78"/>
        <v>0</v>
      </c>
      <c r="P144" s="21">
        <v>0.40799999999999997</v>
      </c>
      <c r="Q144">
        <f t="shared" si="79"/>
        <v>1.9</v>
      </c>
      <c r="R144">
        <f t="shared" si="80"/>
        <v>10.8</v>
      </c>
      <c r="S144">
        <v>2.14</v>
      </c>
      <c r="T144">
        <f t="shared" si="89"/>
        <v>3.5999999999999996</v>
      </c>
      <c r="U144">
        <v>19.97</v>
      </c>
      <c r="V144">
        <f t="shared" si="72"/>
        <v>0.89999999999999947</v>
      </c>
      <c r="W144">
        <v>0.745</v>
      </c>
      <c r="X144">
        <f t="shared" si="81"/>
        <v>4.0999999999999996</v>
      </c>
      <c r="Y144">
        <v>-1.72</v>
      </c>
      <c r="Z144">
        <f t="shared" si="82"/>
        <v>0</v>
      </c>
      <c r="AA144" s="18">
        <v>1.4999999999999999E-2</v>
      </c>
      <c r="AB144">
        <f t="shared" si="83"/>
        <v>3</v>
      </c>
      <c r="AC144">
        <f t="shared" si="84"/>
        <v>11.599999999999998</v>
      </c>
      <c r="AD144">
        <v>0.11</v>
      </c>
      <c r="AE144">
        <f t="shared" si="85"/>
        <v>0</v>
      </c>
      <c r="AF144">
        <v>2</v>
      </c>
      <c r="AG144">
        <f t="shared" si="86"/>
        <v>0</v>
      </c>
      <c r="AH144">
        <v>1.66</v>
      </c>
      <c r="AI144">
        <f t="shared" si="73"/>
        <v>0</v>
      </c>
      <c r="AJ144">
        <v>19</v>
      </c>
      <c r="AK144">
        <f t="shared" si="87"/>
        <v>0</v>
      </c>
      <c r="AL144">
        <f t="shared" si="88"/>
        <v>0</v>
      </c>
    </row>
    <row r="145" spans="6:38" x14ac:dyDescent="0.45">
      <c r="F145" s="21" t="s">
        <v>123</v>
      </c>
      <c r="G145" s="19">
        <f t="shared" si="74"/>
        <v>21.799999999999997</v>
      </c>
      <c r="H145" s="21">
        <v>2535.6</v>
      </c>
      <c r="I145">
        <f t="shared" si="75"/>
        <v>0</v>
      </c>
      <c r="J145" s="22">
        <v>3.5999999999999997E-2</v>
      </c>
      <c r="K145" s="16">
        <f t="shared" si="76"/>
        <v>4.4000000000000004</v>
      </c>
      <c r="L145" s="22">
        <v>0.92400000000000004</v>
      </c>
      <c r="M145">
        <f t="shared" si="77"/>
        <v>0</v>
      </c>
      <c r="N145" s="22">
        <v>3.7999999999999999E-2</v>
      </c>
      <c r="O145">
        <f t="shared" si="78"/>
        <v>2.4</v>
      </c>
      <c r="P145" s="21">
        <v>0.40799999999999997</v>
      </c>
      <c r="Q145">
        <f t="shared" si="79"/>
        <v>1.9</v>
      </c>
      <c r="R145">
        <f t="shared" si="80"/>
        <v>8.7000000000000011</v>
      </c>
      <c r="S145">
        <v>1.78</v>
      </c>
      <c r="T145">
        <f t="shared" si="89"/>
        <v>4.8</v>
      </c>
      <c r="U145">
        <v>29.44</v>
      </c>
      <c r="V145">
        <f t="shared" si="72"/>
        <v>1.8999999999999995</v>
      </c>
      <c r="W145">
        <v>0.60699999999999998</v>
      </c>
      <c r="X145">
        <f t="shared" si="81"/>
        <v>2.2000000000000002</v>
      </c>
      <c r="Y145">
        <v>-0.99</v>
      </c>
      <c r="Z145">
        <f t="shared" si="82"/>
        <v>0</v>
      </c>
      <c r="AA145" s="18">
        <v>1.4E-2</v>
      </c>
      <c r="AB145">
        <f t="shared" si="83"/>
        <v>3.2</v>
      </c>
      <c r="AC145">
        <f t="shared" si="84"/>
        <v>12.099999999999998</v>
      </c>
      <c r="AD145">
        <v>0.15</v>
      </c>
      <c r="AE145">
        <f t="shared" si="85"/>
        <v>0</v>
      </c>
      <c r="AF145">
        <v>2</v>
      </c>
      <c r="AG145">
        <f t="shared" si="86"/>
        <v>0</v>
      </c>
      <c r="AH145">
        <v>1.77</v>
      </c>
      <c r="AI145">
        <f t="shared" si="73"/>
        <v>0</v>
      </c>
      <c r="AJ145">
        <v>30</v>
      </c>
      <c r="AK145">
        <f t="shared" si="87"/>
        <v>1</v>
      </c>
      <c r="AL145">
        <f t="shared" si="88"/>
        <v>1</v>
      </c>
    </row>
    <row r="146" spans="6:38" x14ac:dyDescent="0.45">
      <c r="F146" t="s">
        <v>318</v>
      </c>
      <c r="G146" s="19">
        <f t="shared" si="74"/>
        <v>21.599999999999998</v>
      </c>
      <c r="H146">
        <v>461.1</v>
      </c>
      <c r="I146">
        <f t="shared" si="75"/>
        <v>0</v>
      </c>
      <c r="J146" s="17">
        <v>6.5000000000000002E-2</v>
      </c>
      <c r="K146" s="16">
        <f t="shared" si="76"/>
        <v>1.5</v>
      </c>
      <c r="L146" s="17">
        <v>0.47599999999999998</v>
      </c>
      <c r="M146">
        <f t="shared" si="77"/>
        <v>2.8</v>
      </c>
      <c r="N146" s="17">
        <v>4.2999999999999997E-2</v>
      </c>
      <c r="O146">
        <f t="shared" si="78"/>
        <v>1.4</v>
      </c>
      <c r="P146">
        <v>0.43</v>
      </c>
      <c r="Q146">
        <f t="shared" si="79"/>
        <v>1.7</v>
      </c>
      <c r="R146">
        <f t="shared" si="80"/>
        <v>7.3999999999999995</v>
      </c>
      <c r="S146">
        <v>2.91</v>
      </c>
      <c r="T146">
        <f t="shared" si="89"/>
        <v>0.39999999999999947</v>
      </c>
      <c r="U146">
        <v>58.08</v>
      </c>
      <c r="V146">
        <f t="shared" si="72"/>
        <v>4.8</v>
      </c>
      <c r="W146">
        <v>0.40400000000000003</v>
      </c>
      <c r="X146">
        <f t="shared" si="81"/>
        <v>0</v>
      </c>
      <c r="Y146">
        <v>-3.28</v>
      </c>
      <c r="Z146">
        <f t="shared" si="82"/>
        <v>0</v>
      </c>
      <c r="AA146" s="18">
        <v>2.1000000000000001E-2</v>
      </c>
      <c r="AB146">
        <f t="shared" si="83"/>
        <v>1.8</v>
      </c>
      <c r="AC146">
        <f t="shared" si="84"/>
        <v>6.9999999999999991</v>
      </c>
      <c r="AD146">
        <v>0.53</v>
      </c>
      <c r="AE146">
        <f t="shared" si="85"/>
        <v>4.3</v>
      </c>
      <c r="AF146">
        <v>4</v>
      </c>
      <c r="AG146">
        <f t="shared" si="86"/>
        <v>2.5</v>
      </c>
      <c r="AH146">
        <v>1.43</v>
      </c>
      <c r="AI146">
        <f t="shared" si="73"/>
        <v>0</v>
      </c>
      <c r="AJ146">
        <v>24</v>
      </c>
      <c r="AK146">
        <f t="shared" si="87"/>
        <v>0.4</v>
      </c>
      <c r="AL146">
        <f t="shared" si="88"/>
        <v>7.2</v>
      </c>
    </row>
    <row r="147" spans="6:38" x14ac:dyDescent="0.45">
      <c r="F147" s="21" t="s">
        <v>124</v>
      </c>
      <c r="G147" s="19">
        <f t="shared" si="74"/>
        <v>20.299999999999997</v>
      </c>
      <c r="H147" s="21">
        <v>821.2</v>
      </c>
      <c r="I147">
        <f t="shared" si="75"/>
        <v>0</v>
      </c>
      <c r="J147" s="22">
        <v>0.13300000000000001</v>
      </c>
      <c r="K147" s="16">
        <f t="shared" si="76"/>
        <v>0</v>
      </c>
      <c r="L147" s="22">
        <v>0.66579999999999995</v>
      </c>
      <c r="M147">
        <f t="shared" si="77"/>
        <v>1.6</v>
      </c>
      <c r="N147" s="22">
        <v>-4.0000000000000001E-3</v>
      </c>
      <c r="O147">
        <f t="shared" si="78"/>
        <v>1.2</v>
      </c>
      <c r="P147" s="21">
        <v>0.437</v>
      </c>
      <c r="Q147">
        <f t="shared" si="79"/>
        <v>1.6</v>
      </c>
      <c r="R147">
        <f t="shared" si="80"/>
        <v>4.4000000000000004</v>
      </c>
      <c r="S147">
        <v>2.06</v>
      </c>
      <c r="T147">
        <f t="shared" si="89"/>
        <v>3.5999999999999996</v>
      </c>
      <c r="U147">
        <v>49.34</v>
      </c>
      <c r="V147">
        <f t="shared" si="72"/>
        <v>3.8999999999999995</v>
      </c>
      <c r="W147">
        <v>0.53400000000000003</v>
      </c>
      <c r="X147">
        <f t="shared" si="81"/>
        <v>1.2</v>
      </c>
      <c r="Y147">
        <v>-3.27</v>
      </c>
      <c r="Z147">
        <f t="shared" si="82"/>
        <v>0</v>
      </c>
      <c r="AA147" s="18">
        <v>2.4E-2</v>
      </c>
      <c r="AB147">
        <f t="shared" si="83"/>
        <v>1.2</v>
      </c>
      <c r="AC147">
        <f t="shared" si="84"/>
        <v>9.8999999999999986</v>
      </c>
      <c r="AD147">
        <v>0.24</v>
      </c>
      <c r="AE147">
        <f t="shared" si="85"/>
        <v>0.1</v>
      </c>
      <c r="AF147">
        <v>3</v>
      </c>
      <c r="AG147">
        <f t="shared" si="86"/>
        <v>1.3</v>
      </c>
      <c r="AH147">
        <v>3.1</v>
      </c>
      <c r="AI147">
        <f t="shared" si="73"/>
        <v>1.3</v>
      </c>
      <c r="AJ147">
        <v>53</v>
      </c>
      <c r="AK147">
        <f t="shared" si="87"/>
        <v>3.3</v>
      </c>
      <c r="AL147">
        <f t="shared" si="88"/>
        <v>6</v>
      </c>
    </row>
    <row r="148" spans="6:38" x14ac:dyDescent="0.45">
      <c r="F148" s="21" t="s">
        <v>125</v>
      </c>
      <c r="G148" s="19">
        <f t="shared" si="74"/>
        <v>19.600000000000001</v>
      </c>
      <c r="H148" s="21">
        <v>1773.9</v>
      </c>
      <c r="I148">
        <f t="shared" si="75"/>
        <v>0</v>
      </c>
      <c r="J148" s="22">
        <v>8.1000000000000003E-2</v>
      </c>
      <c r="K148" s="16">
        <f t="shared" si="76"/>
        <v>0</v>
      </c>
      <c r="L148" s="22">
        <v>0.59809999999999997</v>
      </c>
      <c r="M148">
        <f t="shared" si="77"/>
        <v>2</v>
      </c>
      <c r="N148" s="22">
        <v>0.98499999999999999</v>
      </c>
      <c r="O148">
        <f t="shared" si="78"/>
        <v>0</v>
      </c>
      <c r="P148" s="21">
        <v>0.503</v>
      </c>
      <c r="Q148">
        <f t="shared" si="79"/>
        <v>1</v>
      </c>
      <c r="R148">
        <f t="shared" si="80"/>
        <v>3</v>
      </c>
      <c r="S148">
        <v>2.31</v>
      </c>
      <c r="T148">
        <f t="shared" si="89"/>
        <v>2.8</v>
      </c>
      <c r="U148">
        <v>56.88</v>
      </c>
      <c r="V148">
        <f t="shared" ref="V148:V160" si="90">IF(U148 &gt;= 90, 8, MAX(0, 8 - ROUNDDOWN((90-U148)/0.985, 0)*0.1))</f>
        <v>4.6999999999999993</v>
      </c>
      <c r="W148">
        <v>0.59299999999999997</v>
      </c>
      <c r="X148">
        <f t="shared" si="81"/>
        <v>2</v>
      </c>
      <c r="Y148">
        <v>-4.93</v>
      </c>
      <c r="Z148">
        <f t="shared" si="82"/>
        <v>0</v>
      </c>
      <c r="AA148" s="18">
        <v>0.02</v>
      </c>
      <c r="AB148">
        <f t="shared" si="83"/>
        <v>2</v>
      </c>
      <c r="AC148">
        <f t="shared" si="84"/>
        <v>11.5</v>
      </c>
      <c r="AD148">
        <v>0.4</v>
      </c>
      <c r="AE148">
        <f t="shared" si="85"/>
        <v>2.4</v>
      </c>
      <c r="AF148">
        <v>3</v>
      </c>
      <c r="AG148">
        <f t="shared" si="86"/>
        <v>1.3</v>
      </c>
      <c r="AH148">
        <v>2.92</v>
      </c>
      <c r="AI148">
        <f t="shared" si="73"/>
        <v>1.1000000000000001</v>
      </c>
      <c r="AJ148">
        <v>23</v>
      </c>
      <c r="AK148">
        <f t="shared" si="87"/>
        <v>0.3</v>
      </c>
      <c r="AL148">
        <f t="shared" si="88"/>
        <v>5.1000000000000005</v>
      </c>
    </row>
    <row r="149" spans="6:38" x14ac:dyDescent="0.45">
      <c r="F149" t="s">
        <v>319</v>
      </c>
      <c r="G149" s="19">
        <f t="shared" si="74"/>
        <v>19.3</v>
      </c>
      <c r="H149">
        <v>7406.1</v>
      </c>
      <c r="I149">
        <f t="shared" si="75"/>
        <v>0.4</v>
      </c>
      <c r="J149" s="17">
        <v>9.0999999999999998E-2</v>
      </c>
      <c r="K149" s="16">
        <f t="shared" si="76"/>
        <v>0</v>
      </c>
      <c r="L149" s="17">
        <v>0.42799999999999999</v>
      </c>
      <c r="M149">
        <f t="shared" si="77"/>
        <v>3.1</v>
      </c>
      <c r="N149" s="17">
        <v>-1E-3</v>
      </c>
      <c r="O149">
        <f t="shared" si="78"/>
        <v>1.8</v>
      </c>
      <c r="P149">
        <v>0.29599999999999999</v>
      </c>
      <c r="Q149">
        <f t="shared" si="79"/>
        <v>3</v>
      </c>
      <c r="R149">
        <f t="shared" si="80"/>
        <v>8.3000000000000007</v>
      </c>
      <c r="S149">
        <v>1.88</v>
      </c>
      <c r="T149">
        <f t="shared" si="89"/>
        <v>4.4000000000000004</v>
      </c>
      <c r="U149">
        <v>44.33</v>
      </c>
      <c r="V149">
        <f t="shared" si="90"/>
        <v>3.3999999999999995</v>
      </c>
      <c r="W149">
        <v>0.59599999999999997</v>
      </c>
      <c r="X149">
        <f t="shared" si="81"/>
        <v>2</v>
      </c>
      <c r="Y149">
        <v>0</v>
      </c>
      <c r="Z149">
        <f t="shared" si="82"/>
        <v>0</v>
      </c>
      <c r="AA149" s="18">
        <v>2.4E-2</v>
      </c>
      <c r="AB149">
        <f t="shared" si="83"/>
        <v>1.2</v>
      </c>
      <c r="AC149">
        <f t="shared" si="84"/>
        <v>11</v>
      </c>
      <c r="AD149">
        <v>0.22</v>
      </c>
      <c r="AE149">
        <f t="shared" si="85"/>
        <v>0</v>
      </c>
      <c r="AF149">
        <v>2</v>
      </c>
      <c r="AG149">
        <f t="shared" si="86"/>
        <v>0</v>
      </c>
      <c r="AH149">
        <v>1.92</v>
      </c>
      <c r="AI149">
        <f t="shared" si="73"/>
        <v>0</v>
      </c>
      <c r="AJ149">
        <v>17</v>
      </c>
      <c r="AK149">
        <f t="shared" si="87"/>
        <v>0</v>
      </c>
      <c r="AL149">
        <f t="shared" si="88"/>
        <v>0</v>
      </c>
    </row>
    <row r="150" spans="6:38" x14ac:dyDescent="0.45">
      <c r="F150" s="21" t="s">
        <v>320</v>
      </c>
      <c r="G150" s="19">
        <f t="shared" si="74"/>
        <v>19</v>
      </c>
      <c r="H150" s="21">
        <v>916.7</v>
      </c>
      <c r="I150">
        <f t="shared" si="75"/>
        <v>0</v>
      </c>
      <c r="J150" s="22">
        <v>7.6999999999999999E-2</v>
      </c>
      <c r="K150" s="16">
        <f t="shared" si="76"/>
        <v>0.3</v>
      </c>
      <c r="L150" s="22">
        <v>0.434</v>
      </c>
      <c r="M150">
        <f t="shared" si="77"/>
        <v>3.1</v>
      </c>
      <c r="N150" s="22">
        <v>8.9700000000000002E-2</v>
      </c>
      <c r="O150">
        <f t="shared" si="78"/>
        <v>0</v>
      </c>
      <c r="P150" s="21">
        <v>0.34</v>
      </c>
      <c r="Q150">
        <f t="shared" si="79"/>
        <v>2.6</v>
      </c>
      <c r="R150">
        <f t="shared" si="80"/>
        <v>6</v>
      </c>
      <c r="S150">
        <v>2.04</v>
      </c>
      <c r="T150">
        <f t="shared" si="89"/>
        <v>4</v>
      </c>
      <c r="U150">
        <v>44.48</v>
      </c>
      <c r="V150">
        <f t="shared" si="90"/>
        <v>3.3999999999999995</v>
      </c>
      <c r="W150">
        <v>0.68500000000000005</v>
      </c>
      <c r="X150">
        <f t="shared" si="81"/>
        <v>3.3</v>
      </c>
      <c r="Y150">
        <v>-1.05</v>
      </c>
      <c r="Z150">
        <f t="shared" si="82"/>
        <v>0</v>
      </c>
      <c r="AA150" s="18">
        <v>2.1000000000000001E-2</v>
      </c>
      <c r="AB150">
        <f t="shared" si="83"/>
        <v>1.8</v>
      </c>
      <c r="AC150">
        <f t="shared" si="84"/>
        <v>12.5</v>
      </c>
      <c r="AD150">
        <v>0.21</v>
      </c>
      <c r="AE150">
        <f t="shared" si="85"/>
        <v>0</v>
      </c>
      <c r="AF150">
        <v>2</v>
      </c>
      <c r="AG150">
        <f t="shared" si="86"/>
        <v>0</v>
      </c>
      <c r="AH150">
        <v>1.94</v>
      </c>
      <c r="AI150">
        <f t="shared" si="73"/>
        <v>0</v>
      </c>
      <c r="AJ150">
        <v>25</v>
      </c>
      <c r="AK150">
        <f t="shared" si="87"/>
        <v>0.5</v>
      </c>
      <c r="AL150">
        <f t="shared" si="88"/>
        <v>0.5</v>
      </c>
    </row>
    <row r="151" spans="6:38" x14ac:dyDescent="0.45">
      <c r="F151" s="21" t="s">
        <v>126</v>
      </c>
      <c r="G151" s="19">
        <f t="shared" si="74"/>
        <v>18.5</v>
      </c>
      <c r="H151" s="21">
        <v>4084.2</v>
      </c>
      <c r="I151">
        <f t="shared" si="75"/>
        <v>0.1</v>
      </c>
      <c r="J151" s="22">
        <v>0.108</v>
      </c>
      <c r="K151" s="16">
        <f t="shared" si="76"/>
        <v>0</v>
      </c>
      <c r="L151" s="22">
        <v>0.34799999999999998</v>
      </c>
      <c r="M151">
        <f t="shared" si="77"/>
        <v>3.7</v>
      </c>
      <c r="N151" s="22">
        <v>0.434</v>
      </c>
      <c r="O151">
        <f t="shared" si="78"/>
        <v>0</v>
      </c>
      <c r="P151" s="21">
        <v>0.376</v>
      </c>
      <c r="Q151">
        <f t="shared" si="79"/>
        <v>2.2000000000000002</v>
      </c>
      <c r="R151">
        <f t="shared" si="80"/>
        <v>6</v>
      </c>
      <c r="S151">
        <v>2.76</v>
      </c>
      <c r="T151">
        <f t="shared" si="89"/>
        <v>0.79999999999999982</v>
      </c>
      <c r="U151">
        <v>27.3</v>
      </c>
      <c r="V151">
        <f t="shared" si="90"/>
        <v>1.6999999999999993</v>
      </c>
      <c r="W151">
        <v>0.74</v>
      </c>
      <c r="X151">
        <f t="shared" si="81"/>
        <v>4.0999999999999996</v>
      </c>
      <c r="Y151">
        <v>-0.3</v>
      </c>
      <c r="Z151">
        <f t="shared" si="82"/>
        <v>0</v>
      </c>
      <c r="AA151" s="18">
        <v>7.0000000000000001E-3</v>
      </c>
      <c r="AB151">
        <f t="shared" si="83"/>
        <v>3.4</v>
      </c>
      <c r="AC151">
        <f t="shared" si="84"/>
        <v>9.9999999999999982</v>
      </c>
      <c r="AD151">
        <v>0.28000000000000003</v>
      </c>
      <c r="AE151">
        <f t="shared" si="85"/>
        <v>0.7</v>
      </c>
      <c r="AF151">
        <v>3</v>
      </c>
      <c r="AG151">
        <f t="shared" si="86"/>
        <v>1.3</v>
      </c>
      <c r="AH151">
        <v>1.95</v>
      </c>
      <c r="AI151">
        <f t="shared" si="73"/>
        <v>0</v>
      </c>
      <c r="AJ151">
        <v>25</v>
      </c>
      <c r="AK151">
        <f t="shared" si="87"/>
        <v>0.5</v>
      </c>
      <c r="AL151">
        <f t="shared" si="88"/>
        <v>2.5</v>
      </c>
    </row>
    <row r="152" spans="6:38" x14ac:dyDescent="0.45">
      <c r="F152" s="21" t="s">
        <v>321</v>
      </c>
      <c r="G152" s="19">
        <f t="shared" si="74"/>
        <v>18.2</v>
      </c>
      <c r="H152" s="21">
        <v>5909</v>
      </c>
      <c r="I152">
        <f t="shared" si="75"/>
        <v>0.3</v>
      </c>
      <c r="J152" s="22">
        <v>0.20599999999999999</v>
      </c>
      <c r="K152" s="16">
        <f t="shared" si="76"/>
        <v>0</v>
      </c>
      <c r="L152" s="22">
        <v>0.83</v>
      </c>
      <c r="M152">
        <f t="shared" si="77"/>
        <v>0.5</v>
      </c>
      <c r="N152" s="22">
        <v>2.9000000000000001E-2</v>
      </c>
      <c r="O152">
        <f t="shared" si="78"/>
        <v>4.2</v>
      </c>
      <c r="P152" s="21">
        <v>0.51500000000000001</v>
      </c>
      <c r="Q152">
        <f t="shared" si="79"/>
        <v>0.8</v>
      </c>
      <c r="R152">
        <f t="shared" si="80"/>
        <v>5.8</v>
      </c>
      <c r="S152">
        <v>2.98</v>
      </c>
      <c r="T152">
        <f t="shared" si="89"/>
        <v>0</v>
      </c>
      <c r="U152">
        <v>44.27</v>
      </c>
      <c r="V152">
        <f t="shared" si="90"/>
        <v>3.3999999999999995</v>
      </c>
      <c r="W152">
        <v>0.71799999999999997</v>
      </c>
      <c r="X152">
        <f t="shared" si="81"/>
        <v>3.8</v>
      </c>
      <c r="Y152">
        <v>-1.1499999999999999</v>
      </c>
      <c r="Z152">
        <f t="shared" si="82"/>
        <v>0</v>
      </c>
      <c r="AA152" s="18">
        <v>1.2E-2</v>
      </c>
      <c r="AB152">
        <f t="shared" si="83"/>
        <v>3.6</v>
      </c>
      <c r="AC152">
        <f t="shared" si="84"/>
        <v>10.799999999999999</v>
      </c>
      <c r="AD152">
        <v>0.34</v>
      </c>
      <c r="AE152">
        <f t="shared" si="85"/>
        <v>1.6</v>
      </c>
      <c r="AF152">
        <v>2</v>
      </c>
      <c r="AG152">
        <f t="shared" si="86"/>
        <v>0</v>
      </c>
      <c r="AH152">
        <v>1.95</v>
      </c>
      <c r="AI152">
        <f t="shared" ref="AI152:AI160" si="91">IF(AH152 &lt;= 2, 0, IF(AH152 &gt;= 10, 9, ROUND(9+((AH152-10)/0.009)*0.01, 1)))</f>
        <v>0</v>
      </c>
      <c r="AJ152">
        <v>17</v>
      </c>
      <c r="AK152">
        <f t="shared" si="87"/>
        <v>0</v>
      </c>
      <c r="AL152">
        <f t="shared" si="88"/>
        <v>1.6</v>
      </c>
    </row>
    <row r="153" spans="6:38" x14ac:dyDescent="0.45">
      <c r="F153" s="21" t="s">
        <v>127</v>
      </c>
      <c r="G153" s="19">
        <f t="shared" si="74"/>
        <v>17.899999999999999</v>
      </c>
      <c r="H153" s="21">
        <v>4770.8</v>
      </c>
      <c r="I153">
        <f t="shared" si="75"/>
        <v>0.2</v>
      </c>
      <c r="J153" s="22">
        <v>0.16200000000000001</v>
      </c>
      <c r="K153" s="16">
        <f t="shared" si="76"/>
        <v>0</v>
      </c>
      <c r="L153" s="22">
        <v>0.5917</v>
      </c>
      <c r="M153">
        <f t="shared" si="77"/>
        <v>2.1</v>
      </c>
      <c r="N153" s="22">
        <v>0.06</v>
      </c>
      <c r="O153">
        <f t="shared" si="78"/>
        <v>0</v>
      </c>
      <c r="P153" s="21">
        <v>0.51500000000000001</v>
      </c>
      <c r="Q153">
        <f t="shared" si="79"/>
        <v>0.8</v>
      </c>
      <c r="R153">
        <f t="shared" si="80"/>
        <v>3.1000000000000005</v>
      </c>
      <c r="S153">
        <v>3.14</v>
      </c>
      <c r="T153">
        <f t="shared" si="89"/>
        <v>0</v>
      </c>
      <c r="U153">
        <v>44.43</v>
      </c>
      <c r="V153">
        <f t="shared" si="90"/>
        <v>3.3999999999999995</v>
      </c>
      <c r="W153">
        <v>0.68600000000000005</v>
      </c>
      <c r="X153">
        <f t="shared" si="81"/>
        <v>3.3</v>
      </c>
      <c r="Y153">
        <v>-0.68</v>
      </c>
      <c r="Z153">
        <f t="shared" si="82"/>
        <v>0</v>
      </c>
      <c r="AA153" s="18">
        <v>2.3E-2</v>
      </c>
      <c r="AB153">
        <f t="shared" si="83"/>
        <v>1.4</v>
      </c>
      <c r="AC153">
        <f t="shared" si="84"/>
        <v>8.1</v>
      </c>
      <c r="AD153">
        <v>0.41</v>
      </c>
      <c r="AE153">
        <f t="shared" si="85"/>
        <v>2.6</v>
      </c>
      <c r="AF153">
        <v>5</v>
      </c>
      <c r="AG153">
        <f t="shared" si="86"/>
        <v>3.8</v>
      </c>
      <c r="AH153">
        <v>1.95</v>
      </c>
      <c r="AI153">
        <f t="shared" si="91"/>
        <v>0</v>
      </c>
      <c r="AJ153">
        <v>23</v>
      </c>
      <c r="AK153">
        <f t="shared" si="87"/>
        <v>0.3</v>
      </c>
      <c r="AL153">
        <f t="shared" si="88"/>
        <v>6.7</v>
      </c>
    </row>
    <row r="154" spans="6:38" x14ac:dyDescent="0.45">
      <c r="F154" t="s">
        <v>322</v>
      </c>
      <c r="G154" s="19">
        <f t="shared" si="74"/>
        <v>17.299999999999997</v>
      </c>
      <c r="H154">
        <v>3886.7</v>
      </c>
      <c r="I154">
        <f t="shared" si="75"/>
        <v>0.1</v>
      </c>
      <c r="J154" s="17">
        <v>7.3999999999999996E-2</v>
      </c>
      <c r="K154" s="16">
        <f t="shared" si="76"/>
        <v>0.6</v>
      </c>
      <c r="L154" s="17">
        <v>0.89900000000000002</v>
      </c>
      <c r="M154">
        <f t="shared" si="77"/>
        <v>0</v>
      </c>
      <c r="N154" s="17">
        <v>5.2</v>
      </c>
      <c r="O154">
        <f t="shared" si="78"/>
        <v>0</v>
      </c>
      <c r="P154">
        <v>0.40799999999999997</v>
      </c>
      <c r="Q154">
        <f t="shared" si="79"/>
        <v>1.9</v>
      </c>
      <c r="R154">
        <f t="shared" si="80"/>
        <v>2.5999999999999996</v>
      </c>
      <c r="S154">
        <v>2.44</v>
      </c>
      <c r="T154">
        <f t="shared" si="89"/>
        <v>2.3999999999999995</v>
      </c>
      <c r="U154">
        <v>43.83</v>
      </c>
      <c r="V154">
        <f t="shared" si="90"/>
        <v>3.3999999999999995</v>
      </c>
      <c r="W154">
        <v>0.73099999999999998</v>
      </c>
      <c r="X154">
        <f t="shared" si="81"/>
        <v>3.9</v>
      </c>
      <c r="Y154">
        <v>-0.43</v>
      </c>
      <c r="Z154">
        <f t="shared" si="82"/>
        <v>0</v>
      </c>
      <c r="AA154" s="18">
        <v>1.7000000000000001E-2</v>
      </c>
      <c r="AB154">
        <f t="shared" si="83"/>
        <v>2.6</v>
      </c>
      <c r="AC154">
        <f t="shared" si="84"/>
        <v>12.299999999999999</v>
      </c>
      <c r="AD154">
        <v>0.2</v>
      </c>
      <c r="AE154">
        <f t="shared" si="85"/>
        <v>0</v>
      </c>
      <c r="AF154">
        <v>2</v>
      </c>
      <c r="AG154">
        <f t="shared" si="86"/>
        <v>0</v>
      </c>
      <c r="AH154">
        <v>2.93</v>
      </c>
      <c r="AI154">
        <f t="shared" si="91"/>
        <v>1.1000000000000001</v>
      </c>
      <c r="AJ154">
        <v>33</v>
      </c>
      <c r="AK154">
        <f t="shared" si="87"/>
        <v>1.3</v>
      </c>
      <c r="AL154">
        <f t="shared" si="88"/>
        <v>2.4000000000000004</v>
      </c>
    </row>
    <row r="155" spans="6:38" x14ac:dyDescent="0.45">
      <c r="F155" t="s">
        <v>128</v>
      </c>
      <c r="G155" s="19">
        <f t="shared" si="74"/>
        <v>14.1</v>
      </c>
      <c r="H155">
        <v>2090.4</v>
      </c>
      <c r="I155">
        <f t="shared" si="75"/>
        <v>0</v>
      </c>
      <c r="J155" s="17">
        <v>6.5000000000000002E-2</v>
      </c>
      <c r="K155" s="16">
        <f t="shared" si="76"/>
        <v>1.5</v>
      </c>
      <c r="L155" s="17">
        <v>2.41</v>
      </c>
      <c r="M155">
        <f t="shared" si="77"/>
        <v>0</v>
      </c>
      <c r="N155" s="17">
        <v>15.8851</v>
      </c>
      <c r="O155">
        <f t="shared" si="78"/>
        <v>0</v>
      </c>
      <c r="P155">
        <v>0.56999999999999995</v>
      </c>
      <c r="Q155">
        <f t="shared" si="79"/>
        <v>0.3</v>
      </c>
      <c r="R155">
        <f t="shared" si="80"/>
        <v>1.8</v>
      </c>
      <c r="S155">
        <v>2.69</v>
      </c>
      <c r="T155">
        <f t="shared" si="89"/>
        <v>1.1999999999999993</v>
      </c>
      <c r="U155">
        <v>65.56</v>
      </c>
      <c r="V155">
        <f t="shared" si="90"/>
        <v>5.6</v>
      </c>
      <c r="W155">
        <v>0.69099999999999995</v>
      </c>
      <c r="X155">
        <f t="shared" si="81"/>
        <v>3.4</v>
      </c>
      <c r="Y155">
        <v>14.22</v>
      </c>
      <c r="Z155">
        <f t="shared" si="82"/>
        <v>0</v>
      </c>
      <c r="AA155" s="18">
        <v>-0.01</v>
      </c>
      <c r="AB155">
        <f t="shared" si="83"/>
        <v>0</v>
      </c>
      <c r="AC155">
        <f t="shared" si="84"/>
        <v>10.199999999999999</v>
      </c>
      <c r="AD155">
        <v>0.36</v>
      </c>
      <c r="AE155">
        <f t="shared" si="85"/>
        <v>1.9</v>
      </c>
      <c r="AF155">
        <v>2</v>
      </c>
      <c r="AG155">
        <f t="shared" si="86"/>
        <v>0</v>
      </c>
      <c r="AH155">
        <v>2.11</v>
      </c>
      <c r="AI155">
        <f t="shared" si="91"/>
        <v>0.2</v>
      </c>
      <c r="AJ155">
        <v>14</v>
      </c>
      <c r="AK155">
        <f t="shared" si="87"/>
        <v>0</v>
      </c>
      <c r="AL155">
        <f t="shared" si="88"/>
        <v>2.1</v>
      </c>
    </row>
    <row r="156" spans="6:38" x14ac:dyDescent="0.45">
      <c r="F156" t="s">
        <v>14</v>
      </c>
      <c r="G156" s="19">
        <f t="shared" si="74"/>
        <v>13.8</v>
      </c>
      <c r="H156">
        <v>355.8</v>
      </c>
      <c r="I156">
        <f t="shared" si="75"/>
        <v>0</v>
      </c>
      <c r="J156" s="17">
        <v>0.13300000000000001</v>
      </c>
      <c r="K156" s="16">
        <f t="shared" si="76"/>
        <v>0</v>
      </c>
      <c r="L156" s="17">
        <v>7.3999999999999996E-2</v>
      </c>
      <c r="M156">
        <f t="shared" si="77"/>
        <v>5.5</v>
      </c>
      <c r="N156" s="17">
        <v>9.01E-2</v>
      </c>
      <c r="O156">
        <f t="shared" si="78"/>
        <v>0</v>
      </c>
      <c r="P156">
        <v>0.41</v>
      </c>
      <c r="Q156">
        <f t="shared" si="79"/>
        <v>1.9</v>
      </c>
      <c r="R156">
        <f t="shared" si="80"/>
        <v>7.4</v>
      </c>
      <c r="S156">
        <v>3.45</v>
      </c>
      <c r="T156">
        <f t="shared" si="89"/>
        <v>0</v>
      </c>
      <c r="U156">
        <v>39.75</v>
      </c>
      <c r="V156">
        <f t="shared" si="90"/>
        <v>2.8999999999999995</v>
      </c>
      <c r="W156">
        <v>0.47799999999999998</v>
      </c>
      <c r="X156">
        <f t="shared" si="81"/>
        <v>0.4</v>
      </c>
      <c r="Y156">
        <v>-0.1</v>
      </c>
      <c r="Z156">
        <f t="shared" si="82"/>
        <v>0</v>
      </c>
      <c r="AA156" s="18">
        <v>2.9000000000000001E-2</v>
      </c>
      <c r="AB156">
        <f t="shared" si="83"/>
        <v>0.2</v>
      </c>
      <c r="AC156">
        <f t="shared" si="84"/>
        <v>3.4999999999999996</v>
      </c>
      <c r="AD156">
        <v>0.17</v>
      </c>
      <c r="AE156">
        <f t="shared" si="85"/>
        <v>0</v>
      </c>
      <c r="AF156">
        <v>4</v>
      </c>
      <c r="AG156">
        <f t="shared" si="86"/>
        <v>2.5</v>
      </c>
      <c r="AH156">
        <v>0.32</v>
      </c>
      <c r="AI156">
        <f t="shared" si="91"/>
        <v>0</v>
      </c>
      <c r="AJ156">
        <v>24</v>
      </c>
      <c r="AK156">
        <f t="shared" si="87"/>
        <v>0.4</v>
      </c>
      <c r="AL156">
        <f t="shared" si="88"/>
        <v>2.9</v>
      </c>
    </row>
    <row r="157" spans="6:38" x14ac:dyDescent="0.45">
      <c r="F157" s="21" t="s">
        <v>323</v>
      </c>
      <c r="G157" s="19">
        <f t="shared" si="74"/>
        <v>12.3</v>
      </c>
      <c r="H157" s="21">
        <v>418.59</v>
      </c>
      <c r="I157">
        <f t="shared" si="75"/>
        <v>0</v>
      </c>
      <c r="J157" s="22">
        <v>0.13500000000000001</v>
      </c>
      <c r="K157" s="16">
        <f t="shared" si="76"/>
        <v>0</v>
      </c>
      <c r="L157" s="22">
        <v>0.58520000000000005</v>
      </c>
      <c r="M157">
        <f t="shared" si="77"/>
        <v>2.1</v>
      </c>
      <c r="N157" s="22">
        <v>4.5999999999999999E-2</v>
      </c>
      <c r="O157">
        <f t="shared" si="78"/>
        <v>0.8</v>
      </c>
      <c r="P157" s="21">
        <v>0.441</v>
      </c>
      <c r="Q157">
        <f t="shared" si="79"/>
        <v>1.6</v>
      </c>
      <c r="R157">
        <f t="shared" si="80"/>
        <v>4.5</v>
      </c>
      <c r="S157">
        <v>3.21</v>
      </c>
      <c r="T157">
        <f t="shared" si="89"/>
        <v>0</v>
      </c>
      <c r="U157">
        <v>54.22</v>
      </c>
      <c r="V157">
        <f t="shared" si="90"/>
        <v>4.4000000000000004</v>
      </c>
      <c r="W157">
        <v>0.38500000000000001</v>
      </c>
      <c r="X157">
        <f t="shared" si="81"/>
        <v>0</v>
      </c>
      <c r="Y157">
        <v>22.04</v>
      </c>
      <c r="Z157">
        <f t="shared" si="82"/>
        <v>0</v>
      </c>
      <c r="AA157" s="18">
        <v>1.2999999999999999E-2</v>
      </c>
      <c r="AB157">
        <f t="shared" si="83"/>
        <v>3.4</v>
      </c>
      <c r="AC157">
        <f t="shared" si="84"/>
        <v>7.8000000000000007</v>
      </c>
      <c r="AD157">
        <v>0.2</v>
      </c>
      <c r="AE157">
        <f t="shared" si="85"/>
        <v>0</v>
      </c>
      <c r="AF157">
        <v>2</v>
      </c>
      <c r="AG157">
        <f t="shared" si="86"/>
        <v>0</v>
      </c>
      <c r="AH157">
        <v>2</v>
      </c>
      <c r="AI157">
        <f t="shared" si="91"/>
        <v>0</v>
      </c>
      <c r="AJ157">
        <v>11</v>
      </c>
      <c r="AK157">
        <f t="shared" si="87"/>
        <v>0</v>
      </c>
      <c r="AL157">
        <f t="shared" si="88"/>
        <v>0</v>
      </c>
    </row>
    <row r="158" spans="6:38" x14ac:dyDescent="0.45">
      <c r="F158" s="21" t="s">
        <v>324</v>
      </c>
      <c r="G158" s="19">
        <f t="shared" si="74"/>
        <v>11.6</v>
      </c>
      <c r="H158" s="21">
        <v>543.6</v>
      </c>
      <c r="I158">
        <f t="shared" si="75"/>
        <v>0</v>
      </c>
      <c r="J158" s="22">
        <v>0.13900000000000001</v>
      </c>
      <c r="K158" s="16">
        <f t="shared" si="76"/>
        <v>0</v>
      </c>
      <c r="L158" s="22">
        <v>0.8508</v>
      </c>
      <c r="M158">
        <f t="shared" si="77"/>
        <v>0.3</v>
      </c>
      <c r="N158" s="22">
        <v>1.2E-2</v>
      </c>
      <c r="O158">
        <f t="shared" si="78"/>
        <v>4.4000000000000004</v>
      </c>
      <c r="P158" s="21">
        <v>0.36699999999999999</v>
      </c>
      <c r="Q158">
        <f t="shared" si="79"/>
        <v>2.2999999999999998</v>
      </c>
      <c r="R158">
        <f t="shared" si="80"/>
        <v>7</v>
      </c>
      <c r="S158">
        <v>3.35</v>
      </c>
      <c r="T158">
        <f t="shared" si="89"/>
        <v>0</v>
      </c>
      <c r="U158">
        <v>37.65</v>
      </c>
      <c r="V158">
        <f t="shared" si="90"/>
        <v>2.6999999999999993</v>
      </c>
      <c r="W158">
        <v>0.45500000000000002</v>
      </c>
      <c r="X158">
        <f t="shared" si="81"/>
        <v>0.1</v>
      </c>
      <c r="Y158">
        <v>-0.19</v>
      </c>
      <c r="Z158">
        <f t="shared" si="82"/>
        <v>0</v>
      </c>
      <c r="AA158" s="18">
        <v>2.1000000000000001E-2</v>
      </c>
      <c r="AB158">
        <f t="shared" si="83"/>
        <v>1.8</v>
      </c>
      <c r="AC158">
        <f t="shared" si="84"/>
        <v>4.5999999999999996</v>
      </c>
      <c r="AD158">
        <v>0.13</v>
      </c>
      <c r="AE158">
        <f t="shared" si="85"/>
        <v>0</v>
      </c>
      <c r="AF158">
        <v>1</v>
      </c>
      <c r="AG158">
        <f t="shared" si="86"/>
        <v>0</v>
      </c>
      <c r="AH158">
        <v>1.95</v>
      </c>
      <c r="AI158">
        <f t="shared" si="91"/>
        <v>0</v>
      </c>
      <c r="AJ158">
        <v>16</v>
      </c>
      <c r="AK158">
        <f t="shared" si="87"/>
        <v>0</v>
      </c>
      <c r="AL158">
        <f t="shared" si="88"/>
        <v>0</v>
      </c>
    </row>
    <row r="159" spans="6:38" x14ac:dyDescent="0.45">
      <c r="F159" t="s">
        <v>17</v>
      </c>
      <c r="G159" s="19">
        <f t="shared" si="74"/>
        <v>10.100000000000001</v>
      </c>
      <c r="H159">
        <v>566.73</v>
      </c>
      <c r="I159">
        <f t="shared" si="75"/>
        <v>0</v>
      </c>
      <c r="J159" s="17">
        <v>6.8000000000000005E-2</v>
      </c>
      <c r="K159" s="16">
        <f t="shared" si="76"/>
        <v>1.2</v>
      </c>
      <c r="L159" s="17">
        <v>1.7629999999999999</v>
      </c>
      <c r="M159">
        <f t="shared" si="77"/>
        <v>0</v>
      </c>
      <c r="N159" s="17">
        <v>4.4999999999999998E-2</v>
      </c>
      <c r="O159">
        <f t="shared" si="78"/>
        <v>1</v>
      </c>
      <c r="P159">
        <v>0.376</v>
      </c>
      <c r="Q159">
        <f t="shared" si="79"/>
        <v>2.2000000000000002</v>
      </c>
      <c r="R159">
        <f t="shared" si="80"/>
        <v>4.4000000000000004</v>
      </c>
      <c r="S159">
        <v>2.57</v>
      </c>
      <c r="T159">
        <f t="shared" si="89"/>
        <v>1.5999999999999996</v>
      </c>
      <c r="U159">
        <v>18.55</v>
      </c>
      <c r="V159">
        <f t="shared" si="90"/>
        <v>0.79999999999999982</v>
      </c>
      <c r="W159">
        <v>0.49199999999999999</v>
      </c>
      <c r="X159">
        <f t="shared" si="81"/>
        <v>0.6</v>
      </c>
      <c r="Y159">
        <v>-10.84</v>
      </c>
      <c r="Z159">
        <f t="shared" si="82"/>
        <v>0</v>
      </c>
      <c r="AA159" s="18">
        <v>1.7999999999999999E-2</v>
      </c>
      <c r="AB159">
        <f t="shared" si="83"/>
        <v>2.4</v>
      </c>
      <c r="AC159">
        <f t="shared" si="84"/>
        <v>5.3999999999999995</v>
      </c>
      <c r="AD159">
        <v>0.06</v>
      </c>
      <c r="AE159">
        <f t="shared" si="85"/>
        <v>0</v>
      </c>
      <c r="AF159">
        <v>1</v>
      </c>
      <c r="AG159">
        <f t="shared" si="86"/>
        <v>0</v>
      </c>
      <c r="AH159">
        <v>2.0299999999999998</v>
      </c>
      <c r="AI159">
        <f t="shared" si="91"/>
        <v>0.1</v>
      </c>
      <c r="AJ159">
        <v>22</v>
      </c>
      <c r="AK159">
        <f t="shared" si="87"/>
        <v>0.2</v>
      </c>
      <c r="AL159">
        <f t="shared" si="88"/>
        <v>0.30000000000000004</v>
      </c>
    </row>
    <row r="160" spans="6:38" x14ac:dyDescent="0.45">
      <c r="F160" s="21" t="s">
        <v>325</v>
      </c>
      <c r="G160" s="19">
        <f t="shared" si="74"/>
        <v>9.6999999999999993</v>
      </c>
      <c r="H160" s="21">
        <v>749.7</v>
      </c>
      <c r="I160">
        <f t="shared" si="75"/>
        <v>0</v>
      </c>
      <c r="J160" s="22">
        <v>0.191</v>
      </c>
      <c r="K160" s="16">
        <f t="shared" si="76"/>
        <v>0</v>
      </c>
      <c r="L160" s="22">
        <v>1.879</v>
      </c>
      <c r="M160">
        <f t="shared" si="77"/>
        <v>0</v>
      </c>
      <c r="N160" s="22">
        <v>3.5910000000000002</v>
      </c>
      <c r="O160">
        <f t="shared" si="78"/>
        <v>0</v>
      </c>
      <c r="P160" s="21">
        <v>0.34200000000000003</v>
      </c>
      <c r="Q160">
        <f t="shared" si="79"/>
        <v>2.6</v>
      </c>
      <c r="R160">
        <f t="shared" si="80"/>
        <v>2.6</v>
      </c>
      <c r="S160">
        <v>2.88</v>
      </c>
      <c r="T160">
        <f t="shared" si="89"/>
        <v>0.39999999999999947</v>
      </c>
      <c r="U160">
        <v>47.07</v>
      </c>
      <c r="V160">
        <f t="shared" si="90"/>
        <v>3.7</v>
      </c>
      <c r="W160">
        <v>0.50800000000000001</v>
      </c>
      <c r="X160">
        <f t="shared" si="81"/>
        <v>0.8</v>
      </c>
      <c r="Y160">
        <v>-1.71</v>
      </c>
      <c r="Z160">
        <f t="shared" si="82"/>
        <v>0</v>
      </c>
      <c r="AA160" s="18">
        <v>2.7E-2</v>
      </c>
      <c r="AB160">
        <f t="shared" si="83"/>
        <v>0.6</v>
      </c>
      <c r="AC160">
        <f t="shared" si="84"/>
        <v>5.4999999999999991</v>
      </c>
      <c r="AD160">
        <v>0.3</v>
      </c>
      <c r="AE160">
        <f t="shared" si="85"/>
        <v>1</v>
      </c>
      <c r="AF160">
        <v>2</v>
      </c>
      <c r="AG160">
        <f t="shared" si="86"/>
        <v>0</v>
      </c>
      <c r="AH160">
        <v>2.4700000000000002</v>
      </c>
      <c r="AI160">
        <f t="shared" si="91"/>
        <v>0.6</v>
      </c>
      <c r="AJ160">
        <v>20</v>
      </c>
      <c r="AK160">
        <f t="shared" si="87"/>
        <v>0</v>
      </c>
      <c r="AL160">
        <f t="shared" si="88"/>
        <v>1.6</v>
      </c>
    </row>
    <row r="161" spans="6:27" x14ac:dyDescent="0.45">
      <c r="F161" s="21"/>
      <c r="G161" s="20"/>
      <c r="H161" s="21"/>
      <c r="J161" s="22"/>
      <c r="K161" s="16"/>
      <c r="L161" s="22"/>
      <c r="N161" s="22"/>
      <c r="P161" s="21"/>
      <c r="AA161" s="18"/>
    </row>
    <row r="162" spans="6:27" x14ac:dyDescent="0.45">
      <c r="F162" s="21"/>
      <c r="H162" s="21"/>
      <c r="J162" s="21"/>
      <c r="K162" s="16"/>
      <c r="L162" s="21"/>
      <c r="N162" s="21"/>
      <c r="P162" s="21"/>
      <c r="AA162" s="18"/>
    </row>
    <row r="163" spans="6:27" x14ac:dyDescent="0.45">
      <c r="F163" s="21"/>
      <c r="H163" s="21"/>
      <c r="J163" s="21"/>
      <c r="K163" s="16"/>
      <c r="L163" s="21"/>
      <c r="N163" s="21"/>
      <c r="P163" s="21"/>
      <c r="AA163" s="18"/>
    </row>
    <row r="164" spans="6:27" x14ac:dyDescent="0.45">
      <c r="F164" s="21"/>
      <c r="H164" s="21"/>
      <c r="J164" s="21"/>
      <c r="K164" s="16"/>
      <c r="L164" s="21"/>
      <c r="N164" s="21"/>
      <c r="P164" s="21"/>
      <c r="AA164" s="18"/>
    </row>
    <row r="165" spans="6:27" x14ac:dyDescent="0.45">
      <c r="F165" s="21"/>
      <c r="H165" s="21"/>
      <c r="J165" s="21"/>
      <c r="K165" s="16"/>
      <c r="L165" s="21"/>
      <c r="N165" s="21"/>
      <c r="P165" s="21"/>
      <c r="AA165" s="18"/>
    </row>
    <row r="166" spans="6:27" x14ac:dyDescent="0.45">
      <c r="F166" s="21"/>
      <c r="H166" s="21"/>
      <c r="J166" s="21"/>
      <c r="K166" s="16"/>
      <c r="L166" s="21"/>
      <c r="N166" s="21"/>
      <c r="P166" s="21"/>
      <c r="AA166" s="18"/>
    </row>
    <row r="167" spans="6:27" x14ac:dyDescent="0.45">
      <c r="F167" s="21"/>
      <c r="H167" s="21"/>
      <c r="J167" s="21"/>
      <c r="K167" s="16"/>
      <c r="L167" s="21"/>
      <c r="N167" s="21"/>
      <c r="P167" s="21"/>
      <c r="AA167" s="18"/>
    </row>
    <row r="168" spans="6:27" x14ac:dyDescent="0.45">
      <c r="F168" s="21"/>
      <c r="H168" s="21"/>
      <c r="J168" s="21"/>
      <c r="K168" s="16"/>
      <c r="L168" s="21"/>
      <c r="N168" s="21"/>
      <c r="P168" s="21"/>
      <c r="AA168" s="18"/>
    </row>
    <row r="169" spans="6:27" x14ac:dyDescent="0.45">
      <c r="F169" s="21"/>
      <c r="H169" s="21"/>
      <c r="J169" s="21"/>
      <c r="K169" s="16"/>
      <c r="L169" s="21"/>
      <c r="N169" s="21"/>
      <c r="P169" s="21"/>
      <c r="AA169" s="18"/>
    </row>
    <row r="170" spans="6:27" x14ac:dyDescent="0.45">
      <c r="F170" s="21"/>
      <c r="H170" s="21"/>
      <c r="J170" s="21"/>
      <c r="K170" s="16"/>
      <c r="L170" s="21"/>
      <c r="N170" s="21"/>
      <c r="P170" s="21"/>
      <c r="AA170" s="18"/>
    </row>
    <row r="171" spans="6:27" x14ac:dyDescent="0.45">
      <c r="F171" s="21"/>
      <c r="H171" s="21"/>
      <c r="J171" s="21"/>
      <c r="K171" s="16"/>
      <c r="L171" s="21"/>
      <c r="N171" s="21"/>
      <c r="P171" s="21"/>
      <c r="AA171" s="18"/>
    </row>
    <row r="172" spans="6:27" x14ac:dyDescent="0.45">
      <c r="F172" s="21"/>
      <c r="H172" s="21"/>
      <c r="J172" s="21"/>
      <c r="K172" s="16"/>
      <c r="L172" s="21"/>
      <c r="N172" s="21"/>
      <c r="P172" s="21"/>
      <c r="AA172" s="18"/>
    </row>
    <row r="173" spans="6:27" x14ac:dyDescent="0.45">
      <c r="F173" s="21"/>
      <c r="H173" s="21"/>
      <c r="J173" s="21"/>
      <c r="K173" s="16"/>
      <c r="L173" s="21"/>
      <c r="N173" s="21"/>
      <c r="P173" s="21"/>
      <c r="AA173" s="18"/>
    </row>
    <row r="174" spans="6:27" x14ac:dyDescent="0.45">
      <c r="F174" s="21"/>
      <c r="H174" s="21"/>
      <c r="J174" s="21"/>
      <c r="K174" s="16"/>
      <c r="L174" s="21"/>
      <c r="N174" s="21"/>
      <c r="P174" s="21"/>
      <c r="AA174" s="18"/>
    </row>
    <row r="175" spans="6:27" x14ac:dyDescent="0.45">
      <c r="F175" s="21"/>
      <c r="H175" s="21"/>
      <c r="J175" s="21"/>
      <c r="K175" s="16"/>
      <c r="L175" s="21"/>
      <c r="N175" s="21"/>
      <c r="P175" s="21"/>
      <c r="AA175" s="18"/>
    </row>
    <row r="176" spans="6:27" x14ac:dyDescent="0.45">
      <c r="F176" s="21"/>
      <c r="H176" s="21"/>
      <c r="J176" s="21"/>
      <c r="K176" s="16"/>
      <c r="L176" s="21"/>
      <c r="N176" s="21"/>
      <c r="P176" s="21"/>
      <c r="AA176" s="18"/>
    </row>
    <row r="177" spans="6:27" x14ac:dyDescent="0.45">
      <c r="F177" s="21"/>
      <c r="H177" s="21"/>
      <c r="J177" s="21"/>
      <c r="K177" s="16"/>
      <c r="L177" s="21"/>
      <c r="N177" s="21"/>
      <c r="P177" s="21"/>
      <c r="AA177" s="18"/>
    </row>
    <row r="178" spans="6:27" x14ac:dyDescent="0.45">
      <c r="F178" s="21"/>
      <c r="H178" s="21"/>
      <c r="J178" s="21"/>
      <c r="K178" s="16"/>
      <c r="L178" s="21"/>
      <c r="N178" s="21"/>
      <c r="P178" s="21"/>
      <c r="AA178" s="18"/>
    </row>
    <row r="179" spans="6:27" x14ac:dyDescent="0.45">
      <c r="F179" s="21"/>
      <c r="H179" s="21"/>
      <c r="J179" s="21"/>
      <c r="K179" s="16"/>
      <c r="L179" s="21"/>
      <c r="N179" s="21"/>
      <c r="P179" s="21"/>
      <c r="AA179" s="18"/>
    </row>
    <row r="180" spans="6:27" x14ac:dyDescent="0.45">
      <c r="F180" s="21"/>
      <c r="H180" s="21"/>
      <c r="J180" s="21"/>
      <c r="K180" s="16"/>
      <c r="L180" s="21"/>
      <c r="N180" s="21"/>
      <c r="P180" s="21"/>
      <c r="AA180" s="18"/>
    </row>
    <row r="181" spans="6:27" x14ac:dyDescent="0.45">
      <c r="F181" s="21"/>
      <c r="H181" s="21"/>
      <c r="J181" s="21"/>
      <c r="K181" s="16"/>
      <c r="L181" s="21"/>
      <c r="N181" s="21"/>
      <c r="P181" s="21"/>
      <c r="AA181" s="18"/>
    </row>
    <row r="182" spans="6:27" x14ac:dyDescent="0.45">
      <c r="F182" s="21"/>
      <c r="H182" s="21"/>
      <c r="J182" s="21"/>
      <c r="K182" s="16"/>
      <c r="L182" s="21"/>
      <c r="N182" s="21"/>
      <c r="P182" s="21"/>
      <c r="AA182" s="18"/>
    </row>
    <row r="183" spans="6:27" x14ac:dyDescent="0.45">
      <c r="F183" s="21"/>
      <c r="H183" s="21"/>
      <c r="J183" s="21"/>
      <c r="K183" s="16"/>
      <c r="L183" s="21"/>
      <c r="N183" s="21"/>
      <c r="P183" s="21"/>
      <c r="AA183" s="18"/>
    </row>
    <row r="184" spans="6:27" x14ac:dyDescent="0.45">
      <c r="F184" s="21"/>
      <c r="H184" s="21"/>
      <c r="J184" s="21"/>
      <c r="K184" s="16"/>
      <c r="L184" s="21"/>
      <c r="N184" s="21"/>
      <c r="P184" s="21"/>
      <c r="AA184" s="18"/>
    </row>
    <row r="185" spans="6:27" x14ac:dyDescent="0.45">
      <c r="F185" s="21"/>
      <c r="H185" s="21"/>
      <c r="J185" s="21"/>
      <c r="K185" s="16"/>
      <c r="L185" s="21"/>
      <c r="N185" s="21"/>
      <c r="P185" s="21"/>
      <c r="AA185" s="18"/>
    </row>
    <row r="186" spans="6:27" x14ac:dyDescent="0.45">
      <c r="F186" s="21"/>
      <c r="H186" s="21"/>
      <c r="J186" s="21"/>
      <c r="K186" s="16"/>
      <c r="L186" s="21"/>
      <c r="N186" s="21"/>
      <c r="P186" s="21"/>
      <c r="AA186" s="18"/>
    </row>
    <row r="187" spans="6:27" x14ac:dyDescent="0.45">
      <c r="F187" s="21"/>
      <c r="H187" s="21"/>
      <c r="J187" s="21"/>
      <c r="K187" s="16"/>
      <c r="L187" s="21"/>
      <c r="N187" s="21"/>
      <c r="P187" s="21"/>
      <c r="AA187" s="18"/>
    </row>
    <row r="188" spans="6:27" x14ac:dyDescent="0.45">
      <c r="F188" s="21"/>
      <c r="H188" s="21"/>
      <c r="J188" s="21"/>
      <c r="K188" s="16"/>
      <c r="L188" s="21"/>
      <c r="N188" s="21"/>
      <c r="P188" s="21"/>
      <c r="AA188" s="18"/>
    </row>
    <row r="189" spans="6:27" x14ac:dyDescent="0.45">
      <c r="F189" s="21"/>
      <c r="H189" s="21"/>
      <c r="J189" s="21"/>
      <c r="K189" s="16"/>
      <c r="L189" s="21"/>
      <c r="N189" s="21"/>
      <c r="P189" s="21"/>
      <c r="AA189" s="18"/>
    </row>
    <row r="190" spans="6:27" x14ac:dyDescent="0.45">
      <c r="F190" s="21"/>
      <c r="H190" s="21"/>
      <c r="J190" s="21"/>
      <c r="K190" s="16"/>
      <c r="L190" s="21"/>
      <c r="N190" s="21"/>
      <c r="P190" s="21"/>
      <c r="AA190" s="18"/>
    </row>
    <row r="191" spans="6:27" x14ac:dyDescent="0.45">
      <c r="F191" s="21"/>
      <c r="H191" s="21"/>
      <c r="J191" s="21"/>
      <c r="K191" s="16"/>
      <c r="L191" s="21"/>
      <c r="N191" s="21"/>
      <c r="P191" s="21"/>
      <c r="AA191" s="18"/>
    </row>
    <row r="192" spans="6:27" x14ac:dyDescent="0.45">
      <c r="F192" s="21"/>
      <c r="H192" s="21"/>
      <c r="J192" s="21"/>
      <c r="K192" s="16"/>
      <c r="L192" s="21"/>
      <c r="N192" s="21"/>
      <c r="P192" s="21"/>
      <c r="AA192" s="18"/>
    </row>
    <row r="193" spans="6:27" x14ac:dyDescent="0.45">
      <c r="F193" s="21"/>
      <c r="H193" s="21"/>
      <c r="J193" s="21"/>
      <c r="K193" s="16"/>
      <c r="L193" s="21"/>
      <c r="N193" s="21"/>
      <c r="P193" s="21"/>
      <c r="AA193" s="18"/>
    </row>
    <row r="194" spans="6:27" x14ac:dyDescent="0.45">
      <c r="F194" s="21"/>
      <c r="H194" s="21"/>
      <c r="J194" s="21"/>
      <c r="K194" s="16"/>
      <c r="L194" s="21"/>
      <c r="N194" s="21"/>
      <c r="P194" s="21"/>
      <c r="AA194" s="18"/>
    </row>
    <row r="195" spans="6:27" x14ac:dyDescent="0.45">
      <c r="F195" s="21"/>
      <c r="H195" s="21"/>
      <c r="J195" s="21"/>
      <c r="K195" s="16"/>
      <c r="L195" s="21"/>
      <c r="N195" s="21"/>
      <c r="P195" s="21"/>
      <c r="AA195" s="18"/>
    </row>
    <row r="196" spans="6:27" x14ac:dyDescent="0.45">
      <c r="F196" s="21"/>
      <c r="H196" s="21"/>
      <c r="J196" s="21"/>
      <c r="K196" s="16"/>
      <c r="L196" s="21"/>
      <c r="N196" s="21"/>
      <c r="P196" s="21"/>
      <c r="AA196" s="18"/>
    </row>
    <row r="197" spans="6:27" x14ac:dyDescent="0.45">
      <c r="F197" s="21"/>
      <c r="H197" s="21"/>
      <c r="J197" s="21"/>
      <c r="K197" s="16"/>
      <c r="L197" s="21"/>
      <c r="N197" s="21"/>
      <c r="P197" s="21"/>
      <c r="AA197" s="18"/>
    </row>
    <row r="198" spans="6:27" x14ac:dyDescent="0.45">
      <c r="F198" s="21"/>
      <c r="H198" s="21"/>
      <c r="J198" s="21"/>
      <c r="K198" s="16"/>
      <c r="L198" s="21"/>
      <c r="N198" s="21"/>
      <c r="P198" s="21"/>
      <c r="AA198" s="18"/>
    </row>
    <row r="199" spans="6:27" x14ac:dyDescent="0.45">
      <c r="F199" s="21"/>
      <c r="H199" s="21"/>
      <c r="J199" s="21"/>
      <c r="K199" s="16"/>
      <c r="L199" s="21"/>
      <c r="N199" s="21"/>
      <c r="P199" s="21"/>
      <c r="AA199" s="18"/>
    </row>
    <row r="200" spans="6:27" x14ac:dyDescent="0.45">
      <c r="F200" s="21"/>
      <c r="H200" s="21"/>
      <c r="J200" s="21"/>
      <c r="K200" s="16"/>
      <c r="L200" s="21"/>
      <c r="N200" s="21"/>
      <c r="P200" s="21"/>
      <c r="AA200" s="18"/>
    </row>
    <row r="201" spans="6:27" x14ac:dyDescent="0.45">
      <c r="F201" s="21"/>
      <c r="H201" s="21"/>
      <c r="J201" s="21"/>
      <c r="K201" s="16"/>
      <c r="L201" s="21"/>
      <c r="N201" s="21"/>
      <c r="P201" s="21"/>
      <c r="AA201" s="18"/>
    </row>
    <row r="202" spans="6:27" x14ac:dyDescent="0.45">
      <c r="F202" s="21"/>
      <c r="H202" s="21"/>
      <c r="J202" s="21"/>
      <c r="K202" s="16"/>
      <c r="L202" s="21"/>
      <c r="N202" s="21"/>
      <c r="P202" s="21"/>
      <c r="AA202" s="18"/>
    </row>
    <row r="203" spans="6:27" x14ac:dyDescent="0.45">
      <c r="F203" s="21"/>
      <c r="H203" s="21"/>
      <c r="J203" s="21"/>
      <c r="K203" s="16"/>
      <c r="L203" s="21"/>
      <c r="N203" s="21"/>
      <c r="P203" s="21"/>
      <c r="AA203" s="18"/>
    </row>
    <row r="204" spans="6:27" x14ac:dyDescent="0.45">
      <c r="F204" s="21"/>
      <c r="H204" s="21"/>
      <c r="J204" s="21"/>
      <c r="K204" s="16"/>
      <c r="L204" s="21"/>
      <c r="N204" s="21"/>
      <c r="P204" s="21"/>
      <c r="AA204" s="18"/>
    </row>
    <row r="205" spans="6:27" x14ac:dyDescent="0.45">
      <c r="F205" s="21"/>
      <c r="H205" s="21"/>
      <c r="J205" s="21"/>
      <c r="K205" s="16"/>
      <c r="L205" s="21"/>
      <c r="N205" s="21"/>
      <c r="P205" s="21"/>
      <c r="AA205" s="18"/>
    </row>
    <row r="206" spans="6:27" x14ac:dyDescent="0.45">
      <c r="F206" s="21"/>
      <c r="H206" s="21"/>
      <c r="J206" s="21"/>
      <c r="K206" s="16"/>
      <c r="L206" s="21"/>
      <c r="N206" s="21"/>
      <c r="P206" s="21"/>
      <c r="AA206" s="18"/>
    </row>
    <row r="207" spans="6:27" x14ac:dyDescent="0.45">
      <c r="F207" s="21"/>
      <c r="H207" s="21"/>
      <c r="J207" s="21"/>
      <c r="K207" s="16"/>
      <c r="L207" s="21"/>
      <c r="N207" s="21"/>
      <c r="P207" s="21"/>
      <c r="AA207" s="18"/>
    </row>
    <row r="208" spans="6:27" x14ac:dyDescent="0.45">
      <c r="F208" s="21"/>
      <c r="H208" s="21"/>
      <c r="J208" s="21"/>
      <c r="K208" s="16"/>
      <c r="L208" s="21"/>
      <c r="N208" s="21"/>
      <c r="P208" s="21"/>
      <c r="AA208" s="18"/>
    </row>
    <row r="209" spans="6:27" x14ac:dyDescent="0.45">
      <c r="F209" s="21"/>
      <c r="H209" s="21"/>
      <c r="J209" s="21"/>
      <c r="K209" s="16"/>
      <c r="L209" s="21"/>
      <c r="N209" s="21"/>
      <c r="P209" s="21"/>
      <c r="AA209" s="18"/>
    </row>
    <row r="210" spans="6:27" x14ac:dyDescent="0.45">
      <c r="F210" s="21"/>
      <c r="H210" s="21"/>
      <c r="J210" s="21"/>
      <c r="K210" s="16"/>
      <c r="L210" s="21"/>
      <c r="N210" s="21"/>
      <c r="P210" s="21"/>
      <c r="AA210" s="18"/>
    </row>
    <row r="211" spans="6:27" x14ac:dyDescent="0.45">
      <c r="F211" s="21"/>
      <c r="H211" s="21"/>
      <c r="J211" s="21"/>
      <c r="K211" s="16"/>
      <c r="L211" s="21"/>
      <c r="N211" s="21"/>
      <c r="P211" s="21"/>
      <c r="AA211" s="18"/>
    </row>
    <row r="212" spans="6:27" x14ac:dyDescent="0.45">
      <c r="F212" s="21"/>
      <c r="H212" s="21"/>
      <c r="J212" s="21"/>
      <c r="K212" s="16"/>
      <c r="L212" s="21"/>
      <c r="N212" s="21"/>
      <c r="P212" s="21"/>
      <c r="AA212" s="18"/>
    </row>
    <row r="213" spans="6:27" x14ac:dyDescent="0.45">
      <c r="F213" s="21"/>
      <c r="H213" s="21"/>
      <c r="J213" s="21"/>
      <c r="K213" s="16"/>
      <c r="L213" s="21"/>
      <c r="N213" s="21"/>
      <c r="P213" s="21"/>
      <c r="AA213" s="18"/>
    </row>
    <row r="214" spans="6:27" x14ac:dyDescent="0.45">
      <c r="F214" s="21"/>
      <c r="H214" s="21"/>
      <c r="J214" s="21"/>
      <c r="K214" s="16"/>
      <c r="L214" s="21"/>
      <c r="N214" s="21"/>
      <c r="P214" s="21"/>
      <c r="AA214" s="18"/>
    </row>
    <row r="215" spans="6:27" x14ac:dyDescent="0.45">
      <c r="F215" s="21"/>
      <c r="H215" s="21"/>
      <c r="J215" s="21"/>
      <c r="K215" s="16"/>
      <c r="L215" s="21"/>
      <c r="N215" s="21"/>
      <c r="P215" s="21"/>
      <c r="AA215" s="18"/>
    </row>
    <row r="216" spans="6:27" x14ac:dyDescent="0.45">
      <c r="F216" s="21"/>
      <c r="H216" s="21"/>
      <c r="J216" s="21"/>
      <c r="K216" s="16"/>
      <c r="L216" s="21"/>
      <c r="N216" s="21"/>
      <c r="P216" s="21"/>
      <c r="AA216" s="18"/>
    </row>
    <row r="217" spans="6:27" x14ac:dyDescent="0.45">
      <c r="F217" s="21"/>
      <c r="H217" s="21"/>
      <c r="J217" s="21"/>
      <c r="K217" s="16"/>
      <c r="L217" s="21"/>
      <c r="N217" s="21"/>
      <c r="P217" s="21"/>
      <c r="AA217" s="18"/>
    </row>
    <row r="218" spans="6:27" x14ac:dyDescent="0.45">
      <c r="F218" s="21"/>
      <c r="H218" s="21"/>
      <c r="J218" s="21"/>
      <c r="K218" s="16"/>
      <c r="L218" s="21"/>
      <c r="N218" s="21"/>
      <c r="P218" s="21"/>
      <c r="AA218" s="18"/>
    </row>
    <row r="219" spans="6:27" x14ac:dyDescent="0.45">
      <c r="F219" s="21"/>
      <c r="H219" s="21"/>
      <c r="J219" s="21"/>
      <c r="K219" s="16"/>
      <c r="L219" s="21"/>
      <c r="N219" s="21"/>
      <c r="P219" s="21"/>
      <c r="AA219" s="18"/>
    </row>
    <row r="220" spans="6:27" x14ac:dyDescent="0.45">
      <c r="F220" s="21"/>
      <c r="H220" s="21"/>
      <c r="J220" s="21"/>
      <c r="K220" s="16"/>
      <c r="L220" s="21"/>
      <c r="N220" s="21"/>
      <c r="P220" s="21"/>
      <c r="AA220" s="18"/>
    </row>
    <row r="221" spans="6:27" x14ac:dyDescent="0.45">
      <c r="F221" s="21"/>
      <c r="H221" s="21"/>
      <c r="J221" s="21"/>
      <c r="K221" s="16"/>
      <c r="L221" s="21"/>
      <c r="N221" s="21"/>
      <c r="P221" s="21"/>
      <c r="AA221" s="18"/>
    </row>
    <row r="222" spans="6:27" x14ac:dyDescent="0.45">
      <c r="F222" s="21"/>
      <c r="H222" s="21"/>
      <c r="J222" s="21"/>
      <c r="K222" s="16"/>
      <c r="L222" s="21"/>
      <c r="N222" s="21"/>
      <c r="P222" s="21"/>
      <c r="AA222" s="18"/>
    </row>
    <row r="223" spans="6:27" x14ac:dyDescent="0.45">
      <c r="F223" s="21"/>
      <c r="H223" s="21"/>
      <c r="J223" s="21"/>
      <c r="K223" s="16"/>
      <c r="L223" s="21"/>
      <c r="N223" s="21"/>
      <c r="P223" s="21"/>
      <c r="AA223" s="18"/>
    </row>
    <row r="224" spans="6:27" x14ac:dyDescent="0.45">
      <c r="F224" s="21"/>
      <c r="H224" s="21"/>
      <c r="J224" s="21"/>
      <c r="K224" s="16"/>
      <c r="L224" s="21"/>
      <c r="N224" s="21"/>
      <c r="P224" s="21"/>
      <c r="AA224" s="18"/>
    </row>
    <row r="225" spans="6:27" x14ac:dyDescent="0.45">
      <c r="F225" s="21"/>
      <c r="H225" s="21"/>
      <c r="J225" s="21"/>
      <c r="K225" s="16"/>
      <c r="L225" s="21"/>
      <c r="N225" s="21"/>
      <c r="P225" s="21"/>
      <c r="AA225" s="18"/>
    </row>
    <row r="226" spans="6:27" x14ac:dyDescent="0.45">
      <c r="F226" s="21"/>
      <c r="H226" s="21"/>
      <c r="J226" s="21"/>
      <c r="K226" s="16"/>
      <c r="L226" s="21"/>
      <c r="N226" s="21"/>
      <c r="P226" s="21"/>
      <c r="AA226" s="18"/>
    </row>
    <row r="227" spans="6:27" x14ac:dyDescent="0.45">
      <c r="F227" s="21"/>
      <c r="H227" s="21"/>
      <c r="J227" s="21"/>
      <c r="K227" s="16"/>
      <c r="L227" s="21"/>
      <c r="N227" s="21"/>
      <c r="P227" s="21"/>
      <c r="AA227" s="18"/>
    </row>
    <row r="228" spans="6:27" x14ac:dyDescent="0.45">
      <c r="F228" s="21"/>
      <c r="H228" s="21"/>
      <c r="J228" s="21"/>
      <c r="K228" s="16"/>
      <c r="L228" s="21"/>
      <c r="N228" s="21"/>
      <c r="P228" s="21"/>
      <c r="AA228" s="18"/>
    </row>
    <row r="229" spans="6:27" x14ac:dyDescent="0.45">
      <c r="F229" s="21"/>
      <c r="H229" s="21"/>
      <c r="J229" s="21"/>
      <c r="K229" s="16"/>
      <c r="L229" s="21"/>
      <c r="N229" s="21"/>
      <c r="P229" s="21"/>
      <c r="AA229" s="18"/>
    </row>
    <row r="230" spans="6:27" x14ac:dyDescent="0.45">
      <c r="F230" s="21"/>
      <c r="H230" s="21"/>
      <c r="J230" s="21"/>
      <c r="K230" s="16"/>
      <c r="L230" s="21"/>
      <c r="N230" s="21"/>
      <c r="P230" s="21"/>
      <c r="AA230" s="18"/>
    </row>
    <row r="231" spans="6:27" x14ac:dyDescent="0.45">
      <c r="F231" s="21"/>
      <c r="H231" s="21"/>
      <c r="J231" s="21"/>
      <c r="K231" s="16"/>
      <c r="L231" s="21"/>
      <c r="N231" s="21"/>
      <c r="P231" s="21"/>
      <c r="AA231" s="18"/>
    </row>
    <row r="232" spans="6:27" x14ac:dyDescent="0.45">
      <c r="F232" s="21"/>
      <c r="H232" s="21"/>
      <c r="J232" s="21"/>
      <c r="K232" s="16"/>
      <c r="L232" s="21"/>
      <c r="N232" s="21"/>
      <c r="P232" s="21"/>
      <c r="AA232" s="18"/>
    </row>
    <row r="233" spans="6:27" x14ac:dyDescent="0.45">
      <c r="F233" s="21"/>
      <c r="H233" s="21"/>
      <c r="J233" s="21"/>
      <c r="K233" s="16"/>
      <c r="L233" s="21"/>
      <c r="N233" s="21"/>
      <c r="P233" s="21"/>
      <c r="AA233" s="18"/>
    </row>
    <row r="234" spans="6:27" x14ac:dyDescent="0.45">
      <c r="F234" s="21"/>
      <c r="H234" s="21"/>
      <c r="J234" s="21"/>
      <c r="K234" s="16"/>
      <c r="L234" s="21"/>
      <c r="N234" s="21"/>
      <c r="P234" s="21"/>
      <c r="AA234" s="18"/>
    </row>
    <row r="235" spans="6:27" x14ac:dyDescent="0.45">
      <c r="F235" s="21"/>
      <c r="H235" s="21"/>
      <c r="J235" s="21"/>
      <c r="K235" s="16"/>
      <c r="L235" s="21"/>
      <c r="N235" s="21"/>
      <c r="P235" s="21"/>
      <c r="AA235" s="18"/>
    </row>
    <row r="236" spans="6:27" x14ac:dyDescent="0.45">
      <c r="F236" s="21"/>
      <c r="H236" s="21"/>
      <c r="J236" s="21"/>
      <c r="K236" s="16"/>
      <c r="L236" s="21"/>
      <c r="N236" s="21"/>
      <c r="P236" s="21"/>
      <c r="AA236" s="18"/>
    </row>
    <row r="237" spans="6:27" x14ac:dyDescent="0.45">
      <c r="F237" s="21"/>
      <c r="H237" s="21"/>
      <c r="J237" s="21"/>
      <c r="K237" s="16"/>
      <c r="L237" s="21"/>
      <c r="N237" s="21"/>
      <c r="P237" s="21"/>
      <c r="AA237" s="18"/>
    </row>
    <row r="238" spans="6:27" x14ac:dyDescent="0.45">
      <c r="F238" s="21"/>
      <c r="H238" s="21"/>
      <c r="J238" s="21"/>
      <c r="K238" s="16"/>
      <c r="L238" s="21"/>
      <c r="N238" s="21"/>
      <c r="P238" s="21"/>
      <c r="AA238" s="18"/>
    </row>
    <row r="239" spans="6:27" x14ac:dyDescent="0.45">
      <c r="F239" s="21"/>
      <c r="H239" s="21"/>
      <c r="J239" s="21"/>
      <c r="K239" s="16"/>
      <c r="L239" s="21"/>
      <c r="N239" s="21"/>
      <c r="P239" s="21"/>
      <c r="AA239" s="18"/>
    </row>
    <row r="240" spans="6:27" x14ac:dyDescent="0.45">
      <c r="F240" s="21"/>
      <c r="H240" s="21"/>
      <c r="J240" s="21"/>
      <c r="K240" s="16"/>
      <c r="L240" s="21"/>
      <c r="N240" s="21"/>
      <c r="P240" s="21"/>
      <c r="AA240" s="18"/>
    </row>
    <row r="241" spans="6:27" x14ac:dyDescent="0.45">
      <c r="F241" s="21"/>
      <c r="H241" s="21"/>
      <c r="J241" s="21"/>
      <c r="K241" s="16"/>
      <c r="L241" s="21"/>
      <c r="N241" s="21"/>
      <c r="P241" s="21"/>
      <c r="AA241" s="18"/>
    </row>
    <row r="242" spans="6:27" x14ac:dyDescent="0.45">
      <c r="F242" s="21"/>
      <c r="H242" s="21"/>
      <c r="J242" s="21"/>
      <c r="K242" s="16"/>
      <c r="L242" s="21"/>
      <c r="N242" s="21"/>
      <c r="P242" s="21"/>
      <c r="AA242" s="18"/>
    </row>
    <row r="243" spans="6:27" x14ac:dyDescent="0.45">
      <c r="F243" s="21"/>
      <c r="H243" s="21"/>
      <c r="J243" s="21"/>
      <c r="K243" s="16"/>
      <c r="L243" s="21"/>
      <c r="N243" s="21"/>
      <c r="P243" s="21"/>
      <c r="AA243" s="18"/>
    </row>
    <row r="244" spans="6:27" x14ac:dyDescent="0.45">
      <c r="F244" s="21"/>
      <c r="H244" s="21"/>
      <c r="J244" s="21"/>
      <c r="K244" s="16"/>
      <c r="L244" s="21"/>
      <c r="N244" s="21"/>
      <c r="P244" s="21"/>
      <c r="AA244" s="18"/>
    </row>
    <row r="245" spans="6:27" x14ac:dyDescent="0.45">
      <c r="F245" s="21"/>
      <c r="H245" s="21"/>
      <c r="J245" s="21"/>
      <c r="K245" s="16"/>
      <c r="L245" s="21"/>
      <c r="N245" s="21"/>
      <c r="P245" s="21"/>
      <c r="AA245" s="18"/>
    </row>
    <row r="246" spans="6:27" x14ac:dyDescent="0.45">
      <c r="F246" s="21"/>
      <c r="H246" s="21"/>
      <c r="J246" s="21"/>
      <c r="K246" s="16"/>
      <c r="L246" s="21"/>
      <c r="N246" s="21"/>
      <c r="P246" s="21"/>
      <c r="AA246" s="18"/>
    </row>
    <row r="247" spans="6:27" x14ac:dyDescent="0.45">
      <c r="F247" s="21"/>
      <c r="H247" s="21"/>
      <c r="J247" s="21"/>
      <c r="K247" s="16"/>
      <c r="L247" s="21"/>
      <c r="N247" s="21"/>
      <c r="P247" s="21"/>
      <c r="AA247" s="18"/>
    </row>
    <row r="248" spans="6:27" x14ac:dyDescent="0.45">
      <c r="F248" s="21"/>
      <c r="H248" s="21"/>
      <c r="J248" s="21"/>
      <c r="K248" s="16"/>
      <c r="L248" s="21"/>
      <c r="N248" s="21"/>
      <c r="P248" s="21"/>
      <c r="AA248" s="18"/>
    </row>
    <row r="249" spans="6:27" x14ac:dyDescent="0.45">
      <c r="F249" s="21"/>
      <c r="H249" s="21"/>
      <c r="J249" s="21"/>
      <c r="K249" s="16"/>
      <c r="L249" s="21"/>
      <c r="N249" s="21"/>
      <c r="P249" s="21"/>
      <c r="AA249" s="18"/>
    </row>
    <row r="250" spans="6:27" x14ac:dyDescent="0.45">
      <c r="F250" s="21"/>
      <c r="H250" s="21"/>
      <c r="J250" s="21"/>
      <c r="K250" s="16"/>
      <c r="L250" s="21"/>
      <c r="N250" s="21"/>
      <c r="P250" s="21"/>
      <c r="AA250" s="18"/>
    </row>
    <row r="251" spans="6:27" x14ac:dyDescent="0.45">
      <c r="F251" s="21"/>
      <c r="H251" s="21"/>
      <c r="J251" s="21"/>
      <c r="K251" s="16"/>
      <c r="L251" s="21"/>
      <c r="N251" s="21"/>
      <c r="P251" s="21"/>
      <c r="AA251" s="18"/>
    </row>
    <row r="252" spans="6:27" x14ac:dyDescent="0.45">
      <c r="F252" s="21"/>
      <c r="H252" s="21"/>
      <c r="J252" s="21"/>
      <c r="K252" s="16"/>
      <c r="L252" s="21"/>
      <c r="N252" s="21"/>
      <c r="P252" s="21"/>
      <c r="AA252" s="18"/>
    </row>
    <row r="253" spans="6:27" x14ac:dyDescent="0.45">
      <c r="F253" s="21"/>
      <c r="H253" s="21"/>
      <c r="J253" s="21"/>
      <c r="K253" s="16"/>
      <c r="L253" s="21"/>
      <c r="N253" s="21"/>
      <c r="P253" s="21"/>
      <c r="AA253" s="18"/>
    </row>
    <row r="254" spans="6:27" x14ac:dyDescent="0.45">
      <c r="F254" s="21"/>
      <c r="H254" s="21"/>
      <c r="J254" s="21"/>
      <c r="K254" s="16"/>
      <c r="L254" s="21"/>
      <c r="N254" s="21"/>
      <c r="P254" s="21"/>
      <c r="AA254" s="18"/>
    </row>
    <row r="255" spans="6:27" x14ac:dyDescent="0.45">
      <c r="F255" s="21"/>
      <c r="H255" s="21"/>
      <c r="J255" s="21"/>
      <c r="K255" s="16"/>
      <c r="L255" s="21"/>
      <c r="N255" s="21"/>
      <c r="P255" s="21"/>
      <c r="AA255" s="18"/>
    </row>
    <row r="256" spans="6:27" x14ac:dyDescent="0.45">
      <c r="F256" s="21"/>
      <c r="H256" s="21"/>
      <c r="J256" s="21"/>
      <c r="K256" s="16"/>
      <c r="L256" s="21"/>
      <c r="N256" s="21"/>
      <c r="P256" s="21"/>
      <c r="AA256" s="18"/>
    </row>
    <row r="257" spans="6:27" x14ac:dyDescent="0.45">
      <c r="F257" s="21"/>
      <c r="H257" s="21"/>
      <c r="J257" s="21"/>
      <c r="K257" s="16"/>
      <c r="L257" s="21"/>
      <c r="N257" s="21"/>
      <c r="P257" s="21"/>
      <c r="AA257" s="18"/>
    </row>
    <row r="258" spans="6:27" x14ac:dyDescent="0.45">
      <c r="F258" s="21"/>
      <c r="H258" s="21"/>
      <c r="J258" s="21"/>
      <c r="K258" s="16"/>
      <c r="L258" s="21"/>
      <c r="N258" s="21"/>
      <c r="P258" s="21"/>
      <c r="AA258" s="18"/>
    </row>
    <row r="259" spans="6:27" x14ac:dyDescent="0.45">
      <c r="F259" s="21"/>
      <c r="H259" s="21"/>
      <c r="J259" s="21"/>
      <c r="K259" s="16"/>
      <c r="L259" s="21"/>
      <c r="N259" s="21"/>
      <c r="P259" s="21"/>
      <c r="AA259" s="18"/>
    </row>
    <row r="260" spans="6:27" x14ac:dyDescent="0.45">
      <c r="F260" s="21"/>
      <c r="H260" s="21"/>
      <c r="J260" s="21"/>
      <c r="K260" s="16"/>
      <c r="L260" s="21"/>
      <c r="N260" s="21"/>
      <c r="P260" s="21"/>
      <c r="AA260" s="18"/>
    </row>
    <row r="261" spans="6:27" x14ac:dyDescent="0.45">
      <c r="F261" s="21"/>
      <c r="H261" s="21"/>
      <c r="J261" s="21"/>
      <c r="K261" s="16"/>
      <c r="L261" s="21"/>
      <c r="N261" s="21"/>
      <c r="P261" s="21"/>
      <c r="AA261" s="18"/>
    </row>
    <row r="262" spans="6:27" x14ac:dyDescent="0.45">
      <c r="F262" s="21"/>
      <c r="H262" s="21"/>
      <c r="J262" s="21"/>
      <c r="K262" s="16"/>
      <c r="L262" s="21"/>
      <c r="N262" s="21"/>
      <c r="P262" s="21"/>
      <c r="AA262" s="18"/>
    </row>
    <row r="263" spans="6:27" x14ac:dyDescent="0.45">
      <c r="F263" s="21"/>
      <c r="H263" s="21"/>
      <c r="J263" s="21"/>
      <c r="K263" s="16"/>
      <c r="L263" s="21"/>
      <c r="N263" s="21"/>
      <c r="P263" s="21"/>
      <c r="AA263" s="18"/>
    </row>
    <row r="264" spans="6:27" x14ac:dyDescent="0.45">
      <c r="F264" s="21"/>
      <c r="H264" s="21"/>
      <c r="J264" s="21"/>
      <c r="K264" s="16"/>
      <c r="L264" s="21"/>
      <c r="N264" s="21"/>
      <c r="P264" s="21"/>
      <c r="AA264" s="18"/>
    </row>
    <row r="265" spans="6:27" x14ac:dyDescent="0.45">
      <c r="F265" s="21"/>
      <c r="H265" s="21"/>
      <c r="J265" s="21"/>
      <c r="K265" s="16"/>
      <c r="L265" s="17"/>
      <c r="N265" s="21"/>
      <c r="P265" s="21"/>
      <c r="AA265" s="18"/>
    </row>
    <row r="266" spans="6:27" x14ac:dyDescent="0.45">
      <c r="F266" s="21"/>
      <c r="H266" s="21"/>
      <c r="J266" s="21"/>
      <c r="K266" s="16"/>
      <c r="L266" s="17"/>
      <c r="N266" s="21"/>
      <c r="P266" s="21"/>
      <c r="AA266" s="18"/>
    </row>
    <row r="267" spans="6:27" x14ac:dyDescent="0.45">
      <c r="F267" s="21"/>
      <c r="H267" s="21"/>
      <c r="J267" s="21"/>
      <c r="K267" s="16"/>
      <c r="L267" s="17"/>
      <c r="N267" s="21"/>
      <c r="P267" s="21"/>
      <c r="AA267" s="18"/>
    </row>
    <row r="268" spans="6:27" x14ac:dyDescent="0.45">
      <c r="F268" s="21"/>
      <c r="H268" s="21"/>
      <c r="J268" s="21"/>
      <c r="K268" s="16"/>
      <c r="L268" s="17"/>
      <c r="N268" s="21"/>
      <c r="P268" s="21"/>
      <c r="AA268" s="18"/>
    </row>
    <row r="269" spans="6:27" x14ac:dyDescent="0.45">
      <c r="F269" s="21"/>
      <c r="H269" s="21"/>
      <c r="J269" s="21"/>
      <c r="K269" s="16"/>
      <c r="L269" s="17"/>
      <c r="N269" s="21"/>
      <c r="P269" s="21"/>
      <c r="AA269" s="18"/>
    </row>
    <row r="270" spans="6:27" x14ac:dyDescent="0.45">
      <c r="F270" s="21"/>
      <c r="H270" s="21"/>
      <c r="J270" s="21"/>
      <c r="K270" s="16"/>
      <c r="L270" s="17"/>
      <c r="N270" s="21"/>
      <c r="P270" s="21"/>
      <c r="AA270" s="18"/>
    </row>
    <row r="271" spans="6:27" x14ac:dyDescent="0.45">
      <c r="F271" s="21"/>
      <c r="H271" s="21"/>
      <c r="J271" s="21"/>
      <c r="K271" s="16"/>
      <c r="L271" s="17"/>
      <c r="N271" s="21"/>
      <c r="P271" s="21"/>
      <c r="AA271" s="18"/>
    </row>
    <row r="272" spans="6:27" x14ac:dyDescent="0.45">
      <c r="F272" s="21"/>
      <c r="H272" s="21"/>
      <c r="J272" s="21"/>
      <c r="K272" s="16"/>
      <c r="L272" s="17"/>
      <c r="N272" s="21"/>
      <c r="P272" s="21"/>
      <c r="AA272" s="18"/>
    </row>
    <row r="273" spans="6:27" x14ac:dyDescent="0.45">
      <c r="F273" s="21"/>
      <c r="H273" s="21"/>
      <c r="J273" s="21"/>
      <c r="K273" s="16"/>
      <c r="L273" s="17"/>
      <c r="N273" s="21"/>
      <c r="P273" s="21"/>
      <c r="AA273" s="18"/>
    </row>
    <row r="274" spans="6:27" x14ac:dyDescent="0.45">
      <c r="F274" s="21"/>
      <c r="H274" s="21"/>
      <c r="J274" s="21"/>
      <c r="K274" s="16"/>
      <c r="L274" s="17"/>
      <c r="N274" s="21"/>
      <c r="P274" s="21"/>
      <c r="AA274" s="18"/>
    </row>
    <row r="275" spans="6:27" x14ac:dyDescent="0.45">
      <c r="F275" s="21"/>
      <c r="H275" s="21"/>
      <c r="J275" s="21"/>
      <c r="K275" s="16"/>
      <c r="L275" s="17"/>
      <c r="N275" s="21"/>
      <c r="P275" s="21"/>
      <c r="AA275" s="18"/>
    </row>
    <row r="276" spans="6:27" x14ac:dyDescent="0.45">
      <c r="F276" s="21"/>
      <c r="H276" s="21"/>
      <c r="J276" s="21"/>
      <c r="K276" s="16"/>
      <c r="L276" s="17"/>
      <c r="N276" s="21"/>
      <c r="P276" s="21"/>
      <c r="AA276" s="18"/>
    </row>
    <row r="277" spans="6:27" x14ac:dyDescent="0.45">
      <c r="F277" s="21"/>
      <c r="H277" s="21"/>
      <c r="J277" s="21"/>
      <c r="K277" s="16"/>
      <c r="L277" s="17"/>
      <c r="N277" s="21"/>
      <c r="P277" s="21"/>
      <c r="AA277" s="18"/>
    </row>
    <row r="278" spans="6:27" x14ac:dyDescent="0.45">
      <c r="F278" s="21"/>
      <c r="H278" s="21"/>
      <c r="J278" s="21"/>
      <c r="K278" s="16"/>
      <c r="L278" s="17"/>
      <c r="N278" s="21"/>
      <c r="P278" s="21"/>
      <c r="AA278" s="18"/>
    </row>
    <row r="279" spans="6:27" x14ac:dyDescent="0.45">
      <c r="J279" s="17"/>
      <c r="K279" s="16"/>
      <c r="L279" s="17"/>
      <c r="N279" s="17"/>
      <c r="P279" s="21"/>
      <c r="AA279" s="18"/>
    </row>
    <row r="280" spans="6:27" x14ac:dyDescent="0.45">
      <c r="J280" s="17"/>
      <c r="K280" s="16"/>
      <c r="L280" s="17"/>
      <c r="N280" s="17"/>
      <c r="P280" s="21"/>
      <c r="AA280" s="18"/>
    </row>
    <row r="281" spans="6:27" x14ac:dyDescent="0.45">
      <c r="J281" s="17"/>
      <c r="K281" s="16"/>
      <c r="L281" s="17"/>
      <c r="N281" s="17"/>
      <c r="P281" s="21"/>
      <c r="AA281" s="18"/>
    </row>
    <row r="282" spans="6:27" x14ac:dyDescent="0.45">
      <c r="J282" s="17"/>
      <c r="K282" s="16"/>
      <c r="L282" s="17"/>
      <c r="N282" s="17"/>
      <c r="P282" s="21"/>
      <c r="AA282" s="18"/>
    </row>
    <row r="283" spans="6:27" x14ac:dyDescent="0.45">
      <c r="J283" s="17"/>
      <c r="K283" s="16"/>
      <c r="L283" s="17"/>
      <c r="N283" s="17"/>
      <c r="P283" s="21"/>
      <c r="AA283" s="18"/>
    </row>
    <row r="284" spans="6:27" x14ac:dyDescent="0.45">
      <c r="J284" s="17"/>
      <c r="K284" s="16"/>
      <c r="L284" s="17"/>
      <c r="N284" s="17"/>
      <c r="P284" s="21"/>
      <c r="AA284" s="18"/>
    </row>
    <row r="285" spans="6:27" x14ac:dyDescent="0.45">
      <c r="J285" s="17"/>
      <c r="K285" s="16"/>
      <c r="L285" s="17"/>
      <c r="N285" s="17"/>
      <c r="P285" s="21"/>
      <c r="AA285" s="18"/>
    </row>
    <row r="286" spans="6:27" x14ac:dyDescent="0.45">
      <c r="J286" s="17"/>
      <c r="K286" s="16"/>
      <c r="L286" s="17"/>
      <c r="N286" s="17"/>
      <c r="P286" s="21"/>
      <c r="AA286" s="18"/>
    </row>
    <row r="287" spans="6:27" x14ac:dyDescent="0.45">
      <c r="J287" s="17"/>
      <c r="K287" s="16"/>
      <c r="L287" s="17"/>
      <c r="N287" s="17"/>
      <c r="P287" s="21"/>
      <c r="AA287" s="18"/>
    </row>
    <row r="288" spans="6:27" x14ac:dyDescent="0.45">
      <c r="J288" s="17"/>
      <c r="K288" s="16"/>
      <c r="L288" s="17"/>
      <c r="N288" s="17"/>
      <c r="P288" s="21"/>
      <c r="AA288" s="18"/>
    </row>
    <row r="289" spans="10:27" x14ac:dyDescent="0.45">
      <c r="J289" s="17"/>
      <c r="K289" s="16"/>
      <c r="L289" s="17"/>
      <c r="N289" s="17"/>
      <c r="P289" s="21"/>
      <c r="AA289" s="18"/>
    </row>
    <row r="290" spans="10:27" x14ac:dyDescent="0.45">
      <c r="J290" s="17"/>
      <c r="K290" s="16"/>
      <c r="L290" s="17"/>
      <c r="N290" s="17"/>
      <c r="P290" s="21"/>
      <c r="AA290" s="18"/>
    </row>
    <row r="291" spans="10:27" x14ac:dyDescent="0.45">
      <c r="J291" s="17"/>
      <c r="K291" s="16"/>
      <c r="L291" s="17"/>
      <c r="N291" s="17"/>
      <c r="P291" s="21"/>
      <c r="AA291" s="18"/>
    </row>
    <row r="292" spans="10:27" x14ac:dyDescent="0.45">
      <c r="J292" s="17"/>
      <c r="K292" s="16"/>
      <c r="L292" s="17"/>
      <c r="N292" s="17"/>
      <c r="P292" s="21"/>
      <c r="AA292" s="18"/>
    </row>
    <row r="293" spans="10:27" x14ac:dyDescent="0.45">
      <c r="J293" s="17"/>
      <c r="K293" s="16"/>
      <c r="L293" s="17"/>
      <c r="N293" s="17"/>
      <c r="P293" s="21"/>
      <c r="AA293" s="18"/>
    </row>
    <row r="294" spans="10:27" x14ac:dyDescent="0.45">
      <c r="J294" s="17"/>
      <c r="K294" s="16"/>
      <c r="L294" s="17"/>
      <c r="N294" s="17"/>
      <c r="P294" s="21"/>
      <c r="AA294" s="18"/>
    </row>
    <row r="295" spans="10:27" x14ac:dyDescent="0.45">
      <c r="J295" s="17"/>
      <c r="K295" s="16"/>
      <c r="L295" s="17"/>
      <c r="N295" s="17"/>
      <c r="P295" s="21"/>
      <c r="AA295" s="18"/>
    </row>
    <row r="296" spans="10:27" x14ac:dyDescent="0.45">
      <c r="J296" s="17"/>
      <c r="K296" s="16"/>
      <c r="L296" s="17"/>
      <c r="N296" s="17"/>
      <c r="P296" s="21"/>
      <c r="AA296" s="18"/>
    </row>
  </sheetData>
  <conditionalFormatting sqref="G2:G160">
    <cfRule type="colorScale" priority="26">
      <colorScale>
        <cfvo type="min"/>
        <cfvo type="percentile" val="50"/>
        <cfvo type="max"/>
        <color rgb="FFF8696B"/>
        <color rgb="FFFFEB84"/>
        <color rgb="FF63BE7B"/>
      </colorScale>
    </cfRule>
  </conditionalFormatting>
  <pageMargins left="0.7" right="0.7" top="0.75" bottom="0.75" header="0.3" footer="0.3"/>
  <pageSetup paperSize="9" orientation="portrait" horizontalDpi="300" verticalDpi="300"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6E04-4B5A-4357-9E7A-0E3A7C5EAF75}">
  <dimension ref="A1:BW27"/>
  <sheetViews>
    <sheetView workbookViewId="0">
      <selection activeCell="B19" sqref="B19"/>
    </sheetView>
  </sheetViews>
  <sheetFormatPr defaultRowHeight="14.25" x14ac:dyDescent="0.45"/>
  <cols>
    <col min="1" max="1" width="10.19921875" bestFit="1" customWidth="1"/>
    <col min="2" max="2" width="12.265625" bestFit="1" customWidth="1"/>
    <col min="3" max="3" width="9.9296875" bestFit="1" customWidth="1"/>
    <col min="4" max="4" width="10.06640625" bestFit="1" customWidth="1"/>
  </cols>
  <sheetData>
    <row r="1" spans="1:75" x14ac:dyDescent="0.45">
      <c r="A1" s="23" t="s">
        <v>129</v>
      </c>
      <c r="B1" s="24" t="s">
        <v>3</v>
      </c>
      <c r="C1" s="24" t="s">
        <v>21</v>
      </c>
      <c r="D1" s="24" t="s">
        <v>22</v>
      </c>
      <c r="E1" s="24" t="s">
        <v>23</v>
      </c>
      <c r="F1" s="24" t="s">
        <v>24</v>
      </c>
      <c r="G1" s="24" t="s">
        <v>25</v>
      </c>
      <c r="H1" s="24" t="s">
        <v>26</v>
      </c>
      <c r="I1" s="24" t="s">
        <v>27</v>
      </c>
      <c r="J1" s="24" t="s">
        <v>28</v>
      </c>
      <c r="K1" s="24" t="s">
        <v>29</v>
      </c>
      <c r="L1" s="24" t="s">
        <v>30</v>
      </c>
      <c r="M1" s="24" t="s">
        <v>4</v>
      </c>
      <c r="N1" s="24" t="s">
        <v>31</v>
      </c>
      <c r="O1" s="24" t="s">
        <v>32</v>
      </c>
      <c r="P1" s="24" t="s">
        <v>33</v>
      </c>
      <c r="Q1" s="24" t="s">
        <v>34</v>
      </c>
      <c r="R1" s="24" t="s">
        <v>35</v>
      </c>
      <c r="S1" s="24" t="s">
        <v>36</v>
      </c>
      <c r="T1" s="24" t="s">
        <v>37</v>
      </c>
      <c r="U1" s="24" t="s">
        <v>38</v>
      </c>
      <c r="V1" s="24" t="s">
        <v>39</v>
      </c>
      <c r="W1" s="24" t="s">
        <v>40</v>
      </c>
      <c r="X1" s="24" t="s">
        <v>5</v>
      </c>
      <c r="Y1" s="24" t="s">
        <v>41</v>
      </c>
      <c r="Z1" s="24" t="s">
        <v>42</v>
      </c>
      <c r="AA1" s="24" t="s">
        <v>43</v>
      </c>
      <c r="AB1" s="24" t="s">
        <v>44</v>
      </c>
      <c r="AC1" s="24" t="s">
        <v>45</v>
      </c>
      <c r="AD1" s="24" t="s">
        <v>46</v>
      </c>
      <c r="AE1" s="24" t="s">
        <v>47</v>
      </c>
      <c r="AF1" s="24" t="s">
        <v>48</v>
      </c>
      <c r="AG1" s="25" t="s">
        <v>6</v>
      </c>
      <c r="AQ1" s="23" t="s">
        <v>130</v>
      </c>
      <c r="AR1" s="24" t="s">
        <v>131</v>
      </c>
      <c r="AS1" s="24" t="s">
        <v>21</v>
      </c>
      <c r="AT1" s="24" t="s">
        <v>22</v>
      </c>
      <c r="AU1" s="24" t="s">
        <v>50</v>
      </c>
      <c r="AV1" s="24" t="s">
        <v>24</v>
      </c>
      <c r="AW1" s="24" t="s">
        <v>25</v>
      </c>
      <c r="AX1" s="24" t="s">
        <v>26</v>
      </c>
      <c r="AY1" s="24" t="s">
        <v>27</v>
      </c>
      <c r="AZ1" s="24" t="s">
        <v>28</v>
      </c>
      <c r="BA1" s="24" t="s">
        <v>29</v>
      </c>
      <c r="BB1" s="24" t="s">
        <v>30</v>
      </c>
      <c r="BC1" s="24" t="s">
        <v>4</v>
      </c>
      <c r="BD1" s="24" t="s">
        <v>31</v>
      </c>
      <c r="BE1" s="24" t="s">
        <v>32</v>
      </c>
      <c r="BF1" s="24" t="s">
        <v>33</v>
      </c>
      <c r="BG1" s="24" t="s">
        <v>34</v>
      </c>
      <c r="BH1" s="24" t="s">
        <v>35</v>
      </c>
      <c r="BI1" s="24" t="s">
        <v>36</v>
      </c>
      <c r="BJ1" s="24" t="s">
        <v>37</v>
      </c>
      <c r="BK1" s="24" t="s">
        <v>38</v>
      </c>
      <c r="BL1" s="24" t="s">
        <v>39</v>
      </c>
      <c r="BM1" s="24" t="s">
        <v>40</v>
      </c>
      <c r="BN1" s="24" t="s">
        <v>5</v>
      </c>
      <c r="BO1" s="24" t="s">
        <v>41</v>
      </c>
      <c r="BP1" s="24" t="s">
        <v>42</v>
      </c>
      <c r="BQ1" s="24" t="s">
        <v>43</v>
      </c>
      <c r="BR1" s="24" t="s">
        <v>44</v>
      </c>
      <c r="BS1" s="24" t="s">
        <v>45</v>
      </c>
      <c r="BT1" s="24" t="s">
        <v>46</v>
      </c>
      <c r="BU1" s="24" t="s">
        <v>47</v>
      </c>
      <c r="BV1" s="24" t="s">
        <v>48</v>
      </c>
      <c r="BW1" s="25" t="s">
        <v>6</v>
      </c>
    </row>
    <row r="2" spans="1:75" x14ac:dyDescent="0.45">
      <c r="A2" s="33" t="s">
        <v>115</v>
      </c>
      <c r="B2" s="34">
        <f>M2+X2+AG2</f>
        <v>28.7</v>
      </c>
      <c r="C2" s="35">
        <v>8817</v>
      </c>
      <c r="D2" s="35">
        <f>IF(C2 &lt; 3000, 0, IF(C2 &gt;= 80000, 7, ROUND(MAX(0, 7 - TRUNC((80000 - C2) / 1100, 1) * 0.1), 1)))</f>
        <v>0.5</v>
      </c>
      <c r="E2" s="36">
        <v>4.4999999999999998E-2</v>
      </c>
      <c r="F2" s="37">
        <f>IF(E2 &gt; 0.08, 0, ROUND(MAX(7 - (E2 - 0.01) * 100, 0), 1))</f>
        <v>3.5</v>
      </c>
      <c r="G2" s="36">
        <v>0.54949999999999999</v>
      </c>
      <c r="H2" s="35">
        <f>IF(G2 &gt; 0, IF(G2 &gt; 0.9, 0, ROUND(MAX(6 - (G2 - 0) / 0.15, 0), 1)), 6)</f>
        <v>2.2999999999999998</v>
      </c>
      <c r="I2" s="36">
        <v>1.6E-2</v>
      </c>
      <c r="J2" s="35">
        <f>IF(OR(I2 &lt; -1, I2 &gt; 5), 0, ROUND(MAX(6 - ROUND(ABS(I2 - 0.02) / 0.001, 0) * 0.2, 0), 1))</f>
        <v>5.2</v>
      </c>
      <c r="K2" s="35">
        <v>0.46700000000000003</v>
      </c>
      <c r="L2" s="35">
        <f>IF(OR(K2 &lt; 0.2, K2 &gt; 0.6), 4, ROUND(MAX(4 - ROUND(ABS(K2 - 0.2) / 0.01, 0) * 0.1, 0), 1))</f>
        <v>1.3</v>
      </c>
      <c r="M2" s="35">
        <f>D2+F2+H2+J2+L2</f>
        <v>12.8</v>
      </c>
      <c r="N2" s="35">
        <v>2.12</v>
      </c>
      <c r="O2" s="35">
        <f>IF(N2 &lt;= 1, 8, MAX(0, 8 - ROUND((N2 - 1) / 0.1, 0) * 0.4))</f>
        <v>3.5999999999999996</v>
      </c>
      <c r="P2" s="35">
        <v>22.34</v>
      </c>
      <c r="Q2" s="35">
        <f>IF(P2 &gt;= 90, 8, MAX(0, 8 - ROUNDDOWN((90-P2)/0.985, 0)*0.1))</f>
        <v>1.1999999999999993</v>
      </c>
      <c r="R2" s="35">
        <v>0.747</v>
      </c>
      <c r="S2" s="35">
        <f>IF(R2&gt;=0.95, 7, IF(R2 = 0.45, 0.1, IF(R2&gt;=0.45, ROUND(((R2-0.45)/(0.5/70)*0.1), 1), 0)))</f>
        <v>4.2</v>
      </c>
      <c r="T2" s="35">
        <v>-0.24099999999999999</v>
      </c>
      <c r="U2" s="35">
        <f>IF(AND(T2&gt;=0.1, T2&lt;=10), ROUND(MAX(0, 5 - ABS(5 - T2)), 1), 0)</f>
        <v>0</v>
      </c>
      <c r="V2" s="38">
        <v>6.0000000000000001E-3</v>
      </c>
      <c r="W2" s="35">
        <f>ROUND(MAX(0, MIN(4, 4 - (ABS(V2 - 0.01) / 0.001) * 0.2)), 1)</f>
        <v>3.2</v>
      </c>
      <c r="X2" s="35">
        <f>O2+Q2+U2+S2+W2</f>
        <v>12.2</v>
      </c>
      <c r="Y2" s="35">
        <v>0.25</v>
      </c>
      <c r="Z2" s="35">
        <f>IF(Y2 &gt; 1, 11, ROUND(MAX(0, MIN(11, 11 - ABS(Y2 - 1) / 0.007 * 0.1)), 1))</f>
        <v>0.3</v>
      </c>
      <c r="AA2" s="35">
        <v>1</v>
      </c>
      <c r="AB2" s="35">
        <f>IF(AA2 &lt;= 2, 0, IF(AA2 &gt;= 10, 10, ROUND(10+((AA2-10)/0.008)*0.01, 1)))</f>
        <v>0</v>
      </c>
      <c r="AC2" s="35">
        <v>3.1</v>
      </c>
      <c r="AD2" s="35">
        <f>IF(AC2 &lt;= 2, 0, IF(AC2 &gt;= 10, 9, ROUND(9+((AC2-10)/0.009)*0.01, 1)))</f>
        <v>1.3</v>
      </c>
      <c r="AE2" s="35">
        <v>41</v>
      </c>
      <c r="AF2" s="35">
        <f>IF(AE2 &lt;= 20, 0, IF(AE2 &gt;= 100, 8, ROUND(8+((AE2-100)/0.1)*0.01, 1)))</f>
        <v>2.1</v>
      </c>
      <c r="AG2" s="39">
        <f>Z2+AB2+AD2+AF2</f>
        <v>3.7</v>
      </c>
      <c r="AQ2" s="26" t="s">
        <v>132</v>
      </c>
      <c r="AR2" s="27">
        <f>BC2+BN2+BW2</f>
        <v>47.900000000000006</v>
      </c>
      <c r="AS2" s="28">
        <v>50000</v>
      </c>
      <c r="AT2" s="28">
        <f>IF(AS2 &lt; 3000, 0, IF(AS2 &gt;= 80000, 7, ROUND(MAX(0, 7 - TRUNC((80000 - AS2) / 1100, 1) * 0.1), 1)))</f>
        <v>4.3</v>
      </c>
      <c r="AU2" s="29">
        <v>4.8000000000000001E-2</v>
      </c>
      <c r="AV2" s="30">
        <f>IF(AU2 &gt; 0.08, 0, ROUND(MAX(7 - (AU2 - 0.01) * 100, 0), 1))</f>
        <v>3.2</v>
      </c>
      <c r="AW2" s="29">
        <v>0.65</v>
      </c>
      <c r="AX2" s="28">
        <f>IF(AW2 &gt; 0, IF(AW2 &gt; 0.9, 0, ROUND(MAX(6 - (AW2 - 0) / 0.15, 0), 1)), 6)</f>
        <v>1.7</v>
      </c>
      <c r="AY2" s="29">
        <v>2.7E-2</v>
      </c>
      <c r="AZ2" s="28">
        <f>IF(OR(AY2 &lt; -1, AY2 &gt; 5), 0, ROUND(MAX(6 - ROUND(ABS(AY2 - 0.02) / 0.001, 0) * 0.2, 0), 1))</f>
        <v>4.5999999999999996</v>
      </c>
      <c r="BA2" s="28">
        <v>0.47</v>
      </c>
      <c r="BB2" s="28">
        <f>IF(OR(BA2 &lt; 0.2, BA2 &gt; 0.6), 4, ROUND(MAX(4 - ROUND(ABS(BA2 - 0.2) / 0.01, 0) * 0.1, 0), 1))</f>
        <v>1.3</v>
      </c>
      <c r="BC2" s="28">
        <f>AT2+AV2+AX2+AZ2+BB2</f>
        <v>15.1</v>
      </c>
      <c r="BD2" s="28">
        <v>1.9</v>
      </c>
      <c r="BE2" s="28">
        <f>IF(BD2 &lt;= 1, 8, MAX(0, 8 - ROUND((BD2 - 1) / 0.1, 0) * 0.4))</f>
        <v>4.4000000000000004</v>
      </c>
      <c r="BF2" s="28">
        <v>78</v>
      </c>
      <c r="BG2" s="28">
        <f>IF(BF2 &gt;= 90, 8, MAX(0, 8 - ROUNDDOWN((90-BF2)/0.985, 0)*0.1))</f>
        <v>6.8</v>
      </c>
      <c r="BH2" s="28">
        <v>0.52</v>
      </c>
      <c r="BI2" s="28">
        <f>IF(BH2&gt;=0.95, 7, IF(BH2 = 0.45, 0.1, IF(BH2&gt;=0.45, ROUND(((BH2-0.45)/(0.5/70)*0.1), 1), 0)))</f>
        <v>1</v>
      </c>
      <c r="BJ2" s="28">
        <v>6.6</v>
      </c>
      <c r="BK2" s="28">
        <f>IF(AND(BJ2&gt;=0.1, BJ2&lt;=10), ROUND(MAX(0, 5 - ABS(5 - BJ2)), 1), 0)</f>
        <v>3.4</v>
      </c>
      <c r="BL2" s="31">
        <v>-3.0000000000000001E-3</v>
      </c>
      <c r="BM2" s="28">
        <f>ROUND(MAX(0, MIN(4, 4 - (ABS(BL2 - 0.01) / 0.001) * 0.2)), 1)</f>
        <v>1.4</v>
      </c>
      <c r="BN2" s="28">
        <f>BE2+BG2+BK2+BI2+BM2</f>
        <v>17</v>
      </c>
      <c r="BO2" s="28">
        <v>0.6</v>
      </c>
      <c r="BP2" s="28">
        <f>IF(BO2 &gt; 1, 11, ROUND(MAX(0, MIN(11, 11 - ABS(BO2 - 1) / 0.007 * 0.1)), 1))</f>
        <v>5.3</v>
      </c>
      <c r="BQ2" s="28">
        <v>3</v>
      </c>
      <c r="BR2" s="28">
        <f>IF(BQ2 &lt;= 2, 0, IF(BQ2 &gt;= 10, 10, ROUND(10+((BQ2-10)/0.008)*0.01, 1)))</f>
        <v>1.3</v>
      </c>
      <c r="BS2" s="28">
        <v>5</v>
      </c>
      <c r="BT2" s="28">
        <f>IF(BS2 &lt;= 2, 0, IF(BS2 &gt;= 10, 9, ROUND(9+((BS2-10)/0.009)*0.01, 1)))</f>
        <v>3.4</v>
      </c>
      <c r="BU2" s="28">
        <v>78</v>
      </c>
      <c r="BV2" s="28">
        <f>IF(BU2 &lt;= 20, 0, IF(BU2 &gt;= 100, 8, ROUND(8+((BU2-100)/0.1)*0.01, 1)))</f>
        <v>5.8</v>
      </c>
      <c r="BW2" s="32">
        <f>BP2+BR2+BT2+BV2</f>
        <v>15.8</v>
      </c>
    </row>
    <row r="3" spans="1:75" x14ac:dyDescent="0.45">
      <c r="A3" s="23" t="s">
        <v>133</v>
      </c>
      <c r="B3" s="24" t="s">
        <v>3</v>
      </c>
      <c r="C3" s="24" t="s">
        <v>21</v>
      </c>
      <c r="D3" s="24" t="s">
        <v>22</v>
      </c>
      <c r="E3" s="24" t="s">
        <v>23</v>
      </c>
      <c r="F3" s="24" t="s">
        <v>24</v>
      </c>
      <c r="G3" s="24" t="s">
        <v>25</v>
      </c>
      <c r="H3" s="24" t="s">
        <v>26</v>
      </c>
      <c r="I3" s="24" t="s">
        <v>27</v>
      </c>
      <c r="J3" s="24" t="s">
        <v>28</v>
      </c>
      <c r="K3" s="24" t="s">
        <v>29</v>
      </c>
      <c r="L3" s="24" t="s">
        <v>30</v>
      </c>
      <c r="M3" s="24" t="s">
        <v>4</v>
      </c>
      <c r="N3" s="24" t="s">
        <v>31</v>
      </c>
      <c r="O3" s="24" t="s">
        <v>32</v>
      </c>
      <c r="P3" s="24" t="s">
        <v>33</v>
      </c>
      <c r="Q3" s="24" t="s">
        <v>34</v>
      </c>
      <c r="R3" s="24" t="s">
        <v>35</v>
      </c>
      <c r="S3" s="24" t="s">
        <v>36</v>
      </c>
      <c r="T3" s="24" t="s">
        <v>37</v>
      </c>
      <c r="U3" s="24" t="s">
        <v>38</v>
      </c>
      <c r="V3" s="24" t="s">
        <v>39</v>
      </c>
      <c r="W3" s="24" t="s">
        <v>40</v>
      </c>
      <c r="X3" s="24" t="s">
        <v>5</v>
      </c>
      <c r="Y3" s="24" t="s">
        <v>41</v>
      </c>
      <c r="Z3" s="24" t="s">
        <v>42</v>
      </c>
      <c r="AA3" s="24" t="s">
        <v>43</v>
      </c>
      <c r="AB3" s="24" t="s">
        <v>44</v>
      </c>
      <c r="AC3" s="24" t="s">
        <v>45</v>
      </c>
      <c r="AD3" s="24" t="s">
        <v>46</v>
      </c>
      <c r="AE3" s="24" t="s">
        <v>47</v>
      </c>
      <c r="AF3" s="24" t="s">
        <v>48</v>
      </c>
      <c r="AG3" s="25" t="s">
        <v>6</v>
      </c>
    </row>
    <row r="4" spans="1:75" x14ac:dyDescent="0.45">
      <c r="A4" s="33" t="s">
        <v>115</v>
      </c>
      <c r="B4" s="34">
        <f t="shared" ref="B4" si="0">M4+X4+AG4</f>
        <v>29.2</v>
      </c>
      <c r="C4" s="35">
        <v>9905.4</v>
      </c>
      <c r="D4" s="35">
        <f t="shared" ref="D4" si="1">IF(C4 &lt; 3000, 0, IF(C4 &gt;= 80000, 7, ROUND(MAX(0, 7 - TRUNC((80000 - C4) / 1100, 1) * 0.1), 1)))</f>
        <v>0.6</v>
      </c>
      <c r="E4" s="36">
        <v>4.2999999999999997E-2</v>
      </c>
      <c r="F4" s="37">
        <f t="shared" ref="F4" si="2">IF(E4 &gt; 0.08, 0, ROUND(MAX(7 - (E4 - 0.01) * 100, 0), 1))</f>
        <v>3.7</v>
      </c>
      <c r="G4" s="36">
        <v>0.56659999999999999</v>
      </c>
      <c r="H4" s="35">
        <f t="shared" ref="H4" si="3">IF(G4 &gt; 0, IF(G4 &gt; 0.9, 0, ROUND(MAX(6 - (G4 - 0) / 0.15, 0), 1)), 6)</f>
        <v>2.2000000000000002</v>
      </c>
      <c r="I4" s="36">
        <v>0.02</v>
      </c>
      <c r="J4" s="35">
        <f t="shared" ref="J4" si="4">IF(OR(I4 &lt; -1, I4 &gt; 5), 0, ROUND(MAX(6 - ROUND(ABS(I4 - 0.02) / 0.001, 0) * 0.2, 0), 1))</f>
        <v>6</v>
      </c>
      <c r="K4" s="35">
        <v>0.46800000000000003</v>
      </c>
      <c r="L4" s="35">
        <f t="shared" ref="L4" si="5">IF(OR(K4 &lt; 0.2, K4 &gt; 0.6), 4, ROUND(MAX(4 - ROUND(ABS(K4 - 0.2) / 0.01, 0) * 0.1, 0), 1))</f>
        <v>1.3</v>
      </c>
      <c r="M4" s="35">
        <f t="shared" ref="M4" si="6">D4+F4+H4+J4+L4</f>
        <v>13.8</v>
      </c>
      <c r="N4" s="35">
        <v>2.06</v>
      </c>
      <c r="O4" s="35">
        <f t="shared" ref="O4" si="7">IF(N4 &lt;= 1, 8, MAX(0, 8 - ROUND((N4 - 1) / 0.1, 0) * 0.4))</f>
        <v>3.5999999999999996</v>
      </c>
      <c r="P4" s="35">
        <v>21.71</v>
      </c>
      <c r="Q4" s="35">
        <f t="shared" ref="Q4" si="8">IF(P4 &gt;= 90, 8, MAX(0, 8 - ROUNDDOWN((90-P4)/0.985, 0)*0.1))</f>
        <v>1.0999999999999996</v>
      </c>
      <c r="R4" s="35">
        <v>0.755</v>
      </c>
      <c r="S4" s="35">
        <f t="shared" ref="S4" si="9">IF(R4&gt;=0.95, 7, IF(R4 = 0.45, 0.1, IF(R4&gt;=0.45, ROUND(((R4-0.45)/(0.5/70)*0.1), 1), 0)))</f>
        <v>4.3</v>
      </c>
      <c r="T4" s="35">
        <v>-0.245</v>
      </c>
      <c r="U4" s="35">
        <f t="shared" ref="U4" si="10">IF(AND(T4&gt;=0.1, T4&lt;=10), ROUND(MAX(0, 5 - ABS(5 - T4)), 1), 0)</f>
        <v>0</v>
      </c>
      <c r="V4" s="38">
        <v>5.0000000000000001E-3</v>
      </c>
      <c r="W4" s="35">
        <f t="shared" ref="W4" si="11">ROUND(MAX(0, MIN(4, 4 - (ABS(V4 - 0.01) / 0.001) * 0.2)), 1)</f>
        <v>3</v>
      </c>
      <c r="X4" s="35">
        <f t="shared" ref="X4" si="12">O4+Q4+U4+S4+W4</f>
        <v>12</v>
      </c>
      <c r="Y4" s="35">
        <v>0.23</v>
      </c>
      <c r="Z4" s="35">
        <f t="shared" ref="Z4" si="13">IF(Y4 &gt; 1, 11, ROUND(MAX(0, MIN(11, 11 - ABS(Y4 - 1) / 0.007 * 0.1)), 1))</f>
        <v>0</v>
      </c>
      <c r="AA4" s="35">
        <v>1</v>
      </c>
      <c r="AB4" s="35">
        <f t="shared" ref="AB4" si="14">IF(AA4 &lt;= 2, 0, IF(AA4 &gt;= 10, 10, ROUND(10+((AA4-10)/0.008)*0.01, 1)))</f>
        <v>0</v>
      </c>
      <c r="AC4" s="35">
        <v>3.22</v>
      </c>
      <c r="AD4" s="35">
        <f t="shared" ref="AD4" si="15">IF(AC4 &lt;= 2, 0, IF(AC4 &gt;= 10, 9, ROUND(9+((AC4-10)/0.009)*0.01, 1)))</f>
        <v>1.5</v>
      </c>
      <c r="AE4" s="35">
        <v>39</v>
      </c>
      <c r="AF4" s="35">
        <f t="shared" ref="AF4" si="16">IF(AE4 &lt;= 20, 0, IF(AE4 &gt;= 100, 8, ROUND(8+((AE4-100)/0.1)*0.01, 1)))</f>
        <v>1.9</v>
      </c>
      <c r="AG4" s="39">
        <f t="shared" ref="AG4" si="17">Z4+AB4+AD4+AF4</f>
        <v>3.4</v>
      </c>
    </row>
    <row r="5" spans="1:75" x14ac:dyDescent="0.45">
      <c r="A5" s="23" t="s">
        <v>134</v>
      </c>
      <c r="B5" s="24" t="s">
        <v>3</v>
      </c>
      <c r="C5" s="24" t="s">
        <v>21</v>
      </c>
      <c r="D5" s="24" t="s">
        <v>22</v>
      </c>
      <c r="E5" s="24" t="s">
        <v>23</v>
      </c>
      <c r="F5" s="24" t="s">
        <v>24</v>
      </c>
      <c r="G5" s="24" t="s">
        <v>25</v>
      </c>
      <c r="H5" s="24" t="s">
        <v>26</v>
      </c>
      <c r="I5" s="24" t="s">
        <v>27</v>
      </c>
      <c r="J5" s="24" t="s">
        <v>28</v>
      </c>
      <c r="K5" s="24" t="s">
        <v>29</v>
      </c>
      <c r="L5" s="24" t="s">
        <v>30</v>
      </c>
      <c r="M5" s="24" t="s">
        <v>4</v>
      </c>
      <c r="N5" s="24" t="s">
        <v>31</v>
      </c>
      <c r="O5" s="24" t="s">
        <v>32</v>
      </c>
      <c r="P5" s="24" t="s">
        <v>33</v>
      </c>
      <c r="Q5" s="24" t="s">
        <v>34</v>
      </c>
      <c r="R5" s="24" t="s">
        <v>35</v>
      </c>
      <c r="S5" s="24" t="s">
        <v>36</v>
      </c>
      <c r="T5" s="24" t="s">
        <v>37</v>
      </c>
      <c r="U5" s="24" t="s">
        <v>38</v>
      </c>
      <c r="V5" s="24" t="s">
        <v>39</v>
      </c>
      <c r="W5" s="24" t="s">
        <v>40</v>
      </c>
      <c r="X5" s="24" t="s">
        <v>5</v>
      </c>
      <c r="Y5" s="24" t="s">
        <v>41</v>
      </c>
      <c r="Z5" s="24" t="s">
        <v>42</v>
      </c>
      <c r="AA5" s="24" t="s">
        <v>43</v>
      </c>
      <c r="AB5" s="24" t="s">
        <v>44</v>
      </c>
      <c r="AC5" s="24" t="s">
        <v>45</v>
      </c>
      <c r="AD5" s="24" t="s">
        <v>46</v>
      </c>
      <c r="AE5" s="24" t="s">
        <v>47</v>
      </c>
      <c r="AF5" s="24" t="s">
        <v>48</v>
      </c>
      <c r="AG5" s="25" t="s">
        <v>6</v>
      </c>
      <c r="AQ5" s="23" t="s">
        <v>135</v>
      </c>
      <c r="AR5" s="24" t="s">
        <v>131</v>
      </c>
      <c r="AS5" s="24" t="s">
        <v>21</v>
      </c>
      <c r="AT5" s="24" t="s">
        <v>22</v>
      </c>
      <c r="AU5" s="24" t="s">
        <v>50</v>
      </c>
      <c r="AV5" s="24" t="s">
        <v>24</v>
      </c>
      <c r="AW5" s="24" t="s">
        <v>25</v>
      </c>
      <c r="AX5" s="24" t="s">
        <v>26</v>
      </c>
      <c r="AY5" s="24" t="s">
        <v>27</v>
      </c>
      <c r="AZ5" s="24" t="s">
        <v>28</v>
      </c>
      <c r="BA5" s="24" t="s">
        <v>29</v>
      </c>
      <c r="BB5" s="24" t="s">
        <v>30</v>
      </c>
      <c r="BC5" s="24" t="s">
        <v>4</v>
      </c>
      <c r="BD5" s="24" t="s">
        <v>31</v>
      </c>
      <c r="BE5" s="24" t="s">
        <v>32</v>
      </c>
      <c r="BF5" s="24" t="s">
        <v>33</v>
      </c>
      <c r="BG5" s="24" t="s">
        <v>34</v>
      </c>
      <c r="BH5" s="24" t="s">
        <v>35</v>
      </c>
      <c r="BI5" s="24" t="s">
        <v>36</v>
      </c>
      <c r="BJ5" s="24" t="s">
        <v>37</v>
      </c>
      <c r="BK5" s="24" t="s">
        <v>38</v>
      </c>
      <c r="BL5" s="24" t="s">
        <v>39</v>
      </c>
      <c r="BM5" s="24" t="s">
        <v>40</v>
      </c>
      <c r="BN5" s="24" t="s">
        <v>5</v>
      </c>
      <c r="BO5" s="24" t="s">
        <v>41</v>
      </c>
      <c r="BP5" s="24" t="s">
        <v>42</v>
      </c>
      <c r="BQ5" s="24" t="s">
        <v>43</v>
      </c>
      <c r="BR5" s="24" t="s">
        <v>44</v>
      </c>
      <c r="BS5" s="24" t="s">
        <v>45</v>
      </c>
      <c r="BT5" s="24" t="s">
        <v>46</v>
      </c>
      <c r="BU5" s="24" t="s">
        <v>47</v>
      </c>
      <c r="BV5" s="24" t="s">
        <v>48</v>
      </c>
      <c r="BW5" s="25" t="s">
        <v>6</v>
      </c>
    </row>
    <row r="6" spans="1:75" x14ac:dyDescent="0.45">
      <c r="A6" s="33" t="s">
        <v>115</v>
      </c>
      <c r="B6" s="34">
        <f>M6+X6+AG6</f>
        <v>25.9</v>
      </c>
      <c r="C6" s="35">
        <v>10143.9</v>
      </c>
      <c r="D6" s="35">
        <f>IF(C6 &lt; 3000, 0, IF(C6 &gt;= 80000, 7, ROUND(MAX(0, 7 - TRUNC((80000 - C6) / 1100, 1) * 0.1), 1)))</f>
        <v>0.6</v>
      </c>
      <c r="E6" s="36">
        <v>4.5999999999999999E-2</v>
      </c>
      <c r="F6" s="37">
        <f>IF(E6 &gt; 0.08, 0, ROUND(MAX(7 - (E6 - 0.01) * 100, 0), 1))</f>
        <v>3.4</v>
      </c>
      <c r="G6" s="36">
        <v>0.60399999999999998</v>
      </c>
      <c r="H6" s="35">
        <f>IF(G6 &gt; 0, IF(G6 &gt; 0.9, 0, ROUND(MAX(6 - (G6 - 0) / 0.15, 0), 1)), 6)</f>
        <v>2</v>
      </c>
      <c r="I6" s="36">
        <v>2.9000000000000001E-2</v>
      </c>
      <c r="J6" s="35">
        <f>IF(OR(I6 &lt; -1, I6 &gt; 5), 0, ROUND(MAX(6 - ROUND(ABS(I6 - 0.02) / 0.001, 0) * 0.2, 0), 1))</f>
        <v>4.2</v>
      </c>
      <c r="K6" s="35">
        <v>0.46500000000000002</v>
      </c>
      <c r="L6" s="35">
        <f>IF(OR(K6 &lt; 0.2, K6 &gt; 0.6), 4, ROUND(MAX(4 - ROUND(ABS(K6 - 0.2) / 0.01, 0) * 0.1, 0), 1))</f>
        <v>1.3</v>
      </c>
      <c r="M6" s="35">
        <f>D6+F6+H6+J6+L6</f>
        <v>11.5</v>
      </c>
      <c r="N6" s="35">
        <v>1.99</v>
      </c>
      <c r="O6" s="35">
        <f>IF(N6 &lt;= 1, 8, MAX(0, 8 - ROUND((N6 - 1) / 0.1, 0) * 0.4))</f>
        <v>4</v>
      </c>
      <c r="P6" s="35">
        <v>21.08</v>
      </c>
      <c r="Q6" s="35">
        <f>IF(P6 &gt;= 90, 8, MAX(0, 8 - ROUNDDOWN((90-P6)/0.985, 0)*0.1))</f>
        <v>1.0999999999999996</v>
      </c>
      <c r="R6" s="35">
        <v>0.76200000000000001</v>
      </c>
      <c r="S6" s="35">
        <f>IF(R6&gt;=0.95, 7, IF(R6 = 0.45, 0.1, IF(R6&gt;=0.45, ROUND(((R6-0.45)/(0.5/70)*0.1), 1), 0)))</f>
        <v>4.4000000000000004</v>
      </c>
      <c r="T6" s="35">
        <v>-0.247</v>
      </c>
      <c r="U6" s="35">
        <f>IF(AND(T6&gt;=0.1, T6&lt;=10), ROUND(MAX(0, 5 - ABS(5 - T6)), 1), 0)</f>
        <v>0</v>
      </c>
      <c r="V6" s="38">
        <v>2E-3</v>
      </c>
      <c r="W6" s="35">
        <f>ROUND(MAX(0, MIN(4, 4 - (ABS(V6 - 0.01) / 0.001) * 0.2)), 1)</f>
        <v>2.4</v>
      </c>
      <c r="X6" s="35">
        <f>O6+Q6+U6+S6+W6</f>
        <v>11.9</v>
      </c>
      <c r="Y6" s="35">
        <v>0.21</v>
      </c>
      <c r="Z6" s="35">
        <f>IF(Y6 &gt; 1, 11, ROUND(MAX(0, MIN(11, 11 - ABS(Y6 - 1) / 0.007 * 0.1)), 1))</f>
        <v>0</v>
      </c>
      <c r="AA6" s="35">
        <v>1</v>
      </c>
      <c r="AB6" s="35">
        <f>IF(AA6 &lt;= 2, 0, IF(AA6 &gt;= 10, 10, ROUND(10+((AA6-10)/0.008)*0.01, 1)))</f>
        <v>0</v>
      </c>
      <c r="AC6" s="35">
        <v>2.2599999999999998</v>
      </c>
      <c r="AD6" s="35">
        <f>IF(AC6 &lt;= 2, 0, IF(AC6 &gt;= 10, 9, ROUND(9+((AC6-10)/0.009)*0.01, 1)))</f>
        <v>0.4</v>
      </c>
      <c r="AE6" s="35">
        <v>41</v>
      </c>
      <c r="AF6" s="35">
        <f>IF(AE6 &lt;= 20, 0, IF(AE6 &gt;= 100, 8, ROUND(8+((AE6-100)/0.1)*0.01, 1)))</f>
        <v>2.1</v>
      </c>
      <c r="AG6" s="39">
        <f>Z6+AB6+AD6+AF6</f>
        <v>2.5</v>
      </c>
      <c r="AQ6" s="26" t="s">
        <v>132</v>
      </c>
      <c r="AR6" s="27">
        <f>BC6+BN6+BW6</f>
        <v>54.4</v>
      </c>
      <c r="AS6" s="28">
        <v>60000</v>
      </c>
      <c r="AT6" s="28">
        <f>IF(AS6 &lt; 3000, 0, IF(AS6 &gt;= 80000, 7, ROUND(MAX(0, 7 - TRUNC((80000 - AS6) / 1100, 1) * 0.1), 1)))</f>
        <v>5.2</v>
      </c>
      <c r="AU6" s="29">
        <v>4.3999999999999997E-2</v>
      </c>
      <c r="AV6" s="30">
        <f>IF(AU6 &gt; 0.08, 0, ROUND(MAX(7 - (AU6 - 0.01) * 100, 0), 1))</f>
        <v>3.6</v>
      </c>
      <c r="AW6" s="29">
        <v>0.45</v>
      </c>
      <c r="AX6" s="28">
        <f>IF(AW6 &gt; 0, IF(AW6 &gt; 0.9, 0, ROUND(MAX(6 - (AW6 - 0) / 0.15, 0), 1)), 6)</f>
        <v>3</v>
      </c>
      <c r="AY6" s="29">
        <v>2.4E-2</v>
      </c>
      <c r="AZ6" s="28">
        <f>IF(OR(AY6 &lt; -1, AY6 &gt; 5), 0, ROUND(MAX(6 - ROUND(ABS(AY6 - 0.02) / 0.001, 0) * 0.2, 0), 1))</f>
        <v>5.2</v>
      </c>
      <c r="BA6" s="28">
        <v>0.43</v>
      </c>
      <c r="BB6" s="28">
        <f>IF(OR(BA6 &lt; 0.2, BA6 &gt; 0.6), 4, ROUND(MAX(4 - ROUND(ABS(BA6 - 0.2) / 0.01, 0) * 0.1, 0), 1))</f>
        <v>1.7</v>
      </c>
      <c r="BC6" s="28">
        <f>AT6+AV6+AX6+AZ6+BB6</f>
        <v>18.7</v>
      </c>
      <c r="BD6" s="28">
        <v>1.8</v>
      </c>
      <c r="BE6" s="28">
        <f>IF(BD6 &lt;= 1, 8, MAX(0, 8 - ROUND((BD6 - 1) / 0.1, 0) * 0.4))</f>
        <v>4.8</v>
      </c>
      <c r="BF6" s="28">
        <v>79</v>
      </c>
      <c r="BG6" s="28">
        <f>IF(BF6 &gt;= 90, 8, MAX(0, 8 - ROUNDDOWN((90-BF6)/0.985, 0)*0.1))</f>
        <v>6.9</v>
      </c>
      <c r="BH6" s="28">
        <v>0.63</v>
      </c>
      <c r="BI6" s="28">
        <f>IF(BH6&gt;=0.95, 7, IF(BH6 = 0.45, 0.1, IF(BH6&gt;=0.45, ROUND(((BH6-0.45)/(0.5/70)*0.1), 1), 0)))</f>
        <v>2.5</v>
      </c>
      <c r="BJ6" s="28">
        <v>6.5</v>
      </c>
      <c r="BK6" s="28">
        <f>IF(AND(BJ6&gt;=0.1, BJ6&lt;=10), ROUND(MAX(0, 5 - ABS(5 - BJ6)), 1), 0)</f>
        <v>3.5</v>
      </c>
      <c r="BL6" s="31">
        <v>0</v>
      </c>
      <c r="BM6" s="28">
        <f>ROUND(MAX(0, MIN(4, 4 - (ABS(BL6 - 0.01) / 0.001) * 0.2)), 1)</f>
        <v>2</v>
      </c>
      <c r="BN6" s="28">
        <f>BE6+BG6+BK6+BI6+BM6</f>
        <v>19.7</v>
      </c>
      <c r="BO6" s="28">
        <v>0.6</v>
      </c>
      <c r="BP6" s="28">
        <f>IF(BO6 &gt; 1, 11, ROUND(MAX(0, MIN(11, 11 - ABS(BO6 - 1) / 0.007 * 0.1)), 1))</f>
        <v>5.3</v>
      </c>
      <c r="BQ6" s="28">
        <v>3</v>
      </c>
      <c r="BR6" s="28">
        <f>IF(BQ6 &lt;= 2, 0, IF(BQ6 &gt;= 10, 10, ROUND(10+((BQ6-10)/0.008)*0.01, 1)))</f>
        <v>1.3</v>
      </c>
      <c r="BS6" s="28">
        <v>5</v>
      </c>
      <c r="BT6" s="28">
        <f>IF(BS6 &lt;= 2, 0, IF(BS6 &gt;= 10, 9, ROUND(9+((BS6-10)/0.009)*0.01, 1)))</f>
        <v>3.4</v>
      </c>
      <c r="BU6" s="28">
        <v>80</v>
      </c>
      <c r="BV6" s="28">
        <f>IF(BU6 &lt;= 20, 0, IF(BU6 &gt;= 100, 8, ROUND(8+((BU6-100)/0.1)*0.01, 1)))</f>
        <v>6</v>
      </c>
      <c r="BW6" s="32">
        <f>BP6+BR6+BT6+BV6</f>
        <v>16</v>
      </c>
    </row>
    <row r="7" spans="1:75" x14ac:dyDescent="0.45">
      <c r="A7" s="23" t="s">
        <v>136</v>
      </c>
      <c r="B7" s="24" t="s">
        <v>3</v>
      </c>
      <c r="C7" s="24" t="s">
        <v>21</v>
      </c>
      <c r="D7" s="24" t="s">
        <v>22</v>
      </c>
      <c r="E7" s="24" t="s">
        <v>23</v>
      </c>
      <c r="F7" s="24" t="s">
        <v>24</v>
      </c>
      <c r="G7" s="24" t="s">
        <v>25</v>
      </c>
      <c r="H7" s="24" t="s">
        <v>26</v>
      </c>
      <c r="I7" s="24" t="s">
        <v>27</v>
      </c>
      <c r="J7" s="24" t="s">
        <v>28</v>
      </c>
      <c r="K7" s="24" t="s">
        <v>29</v>
      </c>
      <c r="L7" s="24" t="s">
        <v>30</v>
      </c>
      <c r="M7" s="24" t="s">
        <v>4</v>
      </c>
      <c r="N7" s="24" t="s">
        <v>31</v>
      </c>
      <c r="O7" s="24" t="s">
        <v>32</v>
      </c>
      <c r="P7" s="24" t="s">
        <v>33</v>
      </c>
      <c r="Q7" s="24" t="s">
        <v>34</v>
      </c>
      <c r="R7" s="24" t="s">
        <v>35</v>
      </c>
      <c r="S7" s="24" t="s">
        <v>36</v>
      </c>
      <c r="T7" s="24" t="s">
        <v>37</v>
      </c>
      <c r="U7" s="24" t="s">
        <v>38</v>
      </c>
      <c r="V7" s="24" t="s">
        <v>39</v>
      </c>
      <c r="W7" s="24" t="s">
        <v>40</v>
      </c>
      <c r="X7" s="24" t="s">
        <v>5</v>
      </c>
      <c r="Y7" s="24" t="s">
        <v>41</v>
      </c>
      <c r="Z7" s="24" t="s">
        <v>42</v>
      </c>
      <c r="AA7" s="24" t="s">
        <v>43</v>
      </c>
      <c r="AB7" s="24" t="s">
        <v>44</v>
      </c>
      <c r="AC7" s="24" t="s">
        <v>45</v>
      </c>
      <c r="AD7" s="24" t="s">
        <v>46</v>
      </c>
      <c r="AE7" s="24" t="s">
        <v>47</v>
      </c>
      <c r="AF7" s="24" t="s">
        <v>48</v>
      </c>
      <c r="AG7" s="25" t="s">
        <v>6</v>
      </c>
      <c r="AQ7" s="23" t="s">
        <v>137</v>
      </c>
      <c r="AR7" s="24" t="s">
        <v>131</v>
      </c>
      <c r="AS7" s="24" t="s">
        <v>21</v>
      </c>
      <c r="AT7" s="24" t="s">
        <v>22</v>
      </c>
      <c r="AU7" s="24" t="s">
        <v>50</v>
      </c>
      <c r="AV7" s="24" t="s">
        <v>24</v>
      </c>
      <c r="AW7" s="24" t="s">
        <v>25</v>
      </c>
      <c r="AX7" s="24" t="s">
        <v>26</v>
      </c>
      <c r="AY7" s="24" t="s">
        <v>27</v>
      </c>
      <c r="AZ7" s="24" t="s">
        <v>28</v>
      </c>
      <c r="BA7" s="24" t="s">
        <v>29</v>
      </c>
      <c r="BB7" s="24" t="s">
        <v>30</v>
      </c>
      <c r="BC7" s="24" t="s">
        <v>4</v>
      </c>
      <c r="BD7" s="24" t="s">
        <v>31</v>
      </c>
      <c r="BE7" s="24" t="s">
        <v>32</v>
      </c>
      <c r="BF7" s="24" t="s">
        <v>33</v>
      </c>
      <c r="BG7" s="24" t="s">
        <v>34</v>
      </c>
      <c r="BH7" s="24" t="s">
        <v>35</v>
      </c>
      <c r="BI7" s="24" t="s">
        <v>36</v>
      </c>
      <c r="BJ7" s="24" t="s">
        <v>37</v>
      </c>
      <c r="BK7" s="24" t="s">
        <v>38</v>
      </c>
      <c r="BL7" s="24" t="s">
        <v>39</v>
      </c>
      <c r="BM7" s="24" t="s">
        <v>40</v>
      </c>
      <c r="BN7" s="24" t="s">
        <v>5</v>
      </c>
      <c r="BO7" s="24" t="s">
        <v>41</v>
      </c>
      <c r="BP7" s="24" t="s">
        <v>42</v>
      </c>
      <c r="BQ7" s="24" t="s">
        <v>43</v>
      </c>
      <c r="BR7" s="24" t="s">
        <v>44</v>
      </c>
      <c r="BS7" s="24" t="s">
        <v>45</v>
      </c>
      <c r="BT7" s="24" t="s">
        <v>46</v>
      </c>
      <c r="BU7" s="24" t="s">
        <v>47</v>
      </c>
      <c r="BV7" s="24" t="s">
        <v>48</v>
      </c>
      <c r="BW7" s="25" t="s">
        <v>6</v>
      </c>
    </row>
    <row r="8" spans="1:75" x14ac:dyDescent="0.45">
      <c r="A8" s="33" t="s">
        <v>115</v>
      </c>
      <c r="B8" s="34">
        <f t="shared" ref="B8" si="18">M8+X8+AG8</f>
        <v>26.400000000000002</v>
      </c>
      <c r="C8" s="35">
        <v>10408.700000000001</v>
      </c>
      <c r="D8" s="35">
        <f t="shared" ref="D8" si="19">IF(C8 &lt; 3000, 0, IF(C8 &gt;= 80000, 7, ROUND(MAX(0, 7 - TRUNC((80000 - C8) / 1100, 1) * 0.1), 1)))</f>
        <v>0.7</v>
      </c>
      <c r="E8" s="36">
        <v>0.05</v>
      </c>
      <c r="F8" s="37">
        <f t="shared" ref="F8" si="20">IF(E8 &gt; 0.08, 0, ROUND(MAX(7 - (E8 - 0.01) * 100, 0), 1))</f>
        <v>3</v>
      </c>
      <c r="G8" s="36">
        <v>0.70140000000000002</v>
      </c>
      <c r="H8" s="35">
        <f t="shared" ref="H8" si="21">IF(G8 &gt; 0, IF(G8 &gt; 0.9, 0, ROUND(MAX(6 - (G8 - 0) / 0.15, 0), 1)), 6)</f>
        <v>1.3</v>
      </c>
      <c r="I8" s="36">
        <v>2.4E-2</v>
      </c>
      <c r="J8" s="35">
        <f t="shared" ref="J8" si="22">IF(OR(I8 &lt; -1, I8 &gt; 5), 0, ROUND(MAX(6 - ROUND(ABS(I8 - 0.02) / 0.001, 0) * 0.2, 0), 1))</f>
        <v>5.2</v>
      </c>
      <c r="K8" s="35">
        <v>0.46800000000000003</v>
      </c>
      <c r="L8" s="35">
        <f t="shared" ref="L8" si="23">IF(OR(K8 &lt; 0.2, K8 &gt; 0.6), 4, ROUND(MAX(4 - ROUND(ABS(K8 - 0.2) / 0.01, 0) * 0.1, 0), 1))</f>
        <v>1.3</v>
      </c>
      <c r="M8" s="35">
        <f t="shared" ref="M8" si="24">D8+F8+H8+J8+L8</f>
        <v>11.5</v>
      </c>
      <c r="N8" s="35">
        <v>1.95</v>
      </c>
      <c r="O8" s="35">
        <f t="shared" ref="O8" si="25">IF(N8 &lt;= 1, 8, MAX(0, 8 - ROUND((N8 - 1) / 0.1, 0) * 0.4))</f>
        <v>4</v>
      </c>
      <c r="P8" s="35">
        <v>21.52</v>
      </c>
      <c r="Q8" s="35">
        <f t="shared" ref="Q8" si="26">IF(P8 &gt;= 90, 8, MAX(0, 8 - ROUNDDOWN((90-P8)/0.985, 0)*0.1))</f>
        <v>1.0999999999999996</v>
      </c>
      <c r="R8" s="35">
        <v>0.76400000000000001</v>
      </c>
      <c r="S8" s="35">
        <f t="shared" ref="S8" si="27">IF(R8&gt;=0.95, 7, IF(R8 = 0.45, 0.1, IF(R8&gt;=0.45, ROUND(((R8-0.45)/(0.5/70)*0.1), 1), 0)))</f>
        <v>4.4000000000000004</v>
      </c>
      <c r="T8" s="35">
        <v>-0.247</v>
      </c>
      <c r="U8" s="35">
        <f t="shared" ref="U8" si="28">IF(AND(T8&gt;=0.1, T8&lt;=10), ROUND(MAX(0, 5 - ABS(5 - T8)), 1), 0)</f>
        <v>0</v>
      </c>
      <c r="V8" s="38">
        <v>4.0000000000000001E-3</v>
      </c>
      <c r="W8" s="35">
        <f t="shared" ref="W8" si="29">ROUND(MAX(0, MIN(4, 4 - (ABS(V8 - 0.01) / 0.001) * 0.2)), 1)</f>
        <v>2.8</v>
      </c>
      <c r="X8" s="35">
        <f t="shared" ref="X8" si="30">O8+Q8+U8+S8+W8</f>
        <v>12.3</v>
      </c>
      <c r="Y8" s="35">
        <v>0.2</v>
      </c>
      <c r="Z8" s="35">
        <f t="shared" ref="Z8" si="31">IF(Y8 &gt; 1, 11, ROUND(MAX(0, MIN(11, 11 - ABS(Y8 - 1) / 0.007 * 0.1)), 1))</f>
        <v>0</v>
      </c>
      <c r="AA8" s="35">
        <v>2</v>
      </c>
      <c r="AB8" s="35">
        <f t="shared" ref="AB8" si="32">IF(AA8 &lt;= 2, 0, IF(AA8 &gt;= 10, 10, ROUND(10+((AA8-10)/0.008)*0.01, 1)))</f>
        <v>0</v>
      </c>
      <c r="AC8" s="35">
        <v>2.27</v>
      </c>
      <c r="AD8" s="35">
        <f t="shared" ref="AD8" si="33">IF(AC8 &lt;= 2, 0, IF(AC8 &gt;= 10, 9, ROUND(9+((AC8-10)/0.009)*0.01, 1)))</f>
        <v>0.4</v>
      </c>
      <c r="AE8" s="35">
        <v>42</v>
      </c>
      <c r="AF8" s="35">
        <f t="shared" ref="AF8" si="34">IF(AE8 &lt;= 20, 0, IF(AE8 &gt;= 100, 8, ROUND(8+((AE8-100)/0.1)*0.01, 1)))</f>
        <v>2.2000000000000002</v>
      </c>
      <c r="AG8" s="39">
        <f t="shared" ref="AG8" si="35">Z8+AB8+AD8+AF8</f>
        <v>2.6</v>
      </c>
      <c r="AQ8" s="26" t="s">
        <v>132</v>
      </c>
      <c r="AR8" s="27">
        <f>BC8+BN8+BW8</f>
        <v>63.5</v>
      </c>
      <c r="AS8" s="28">
        <v>65000</v>
      </c>
      <c r="AT8" s="28">
        <f>IF(AS8 &lt; 3000, 0, IF(AS8 &gt;= 80000, 7, ROUND(MAX(0, 7 - TRUNC((80000 - AS8) / 1100, 1) * 0.1), 1)))</f>
        <v>5.6</v>
      </c>
      <c r="AU8" s="29">
        <v>0.04</v>
      </c>
      <c r="AV8" s="30">
        <f>IF(AU8 &gt; 0.08, 0, ROUND(MAX(7 - (AU8 - 0.01) * 100, 0), 1))</f>
        <v>4</v>
      </c>
      <c r="AW8" s="29">
        <v>0.4</v>
      </c>
      <c r="AX8" s="28">
        <f>IF(AW8 &gt; 0, IF(AW8 &gt; 0.9, 0, ROUND(MAX(6 - (AW8 - 0) / 0.15, 0), 1)), 6)</f>
        <v>3.3</v>
      </c>
      <c r="AY8" s="29">
        <v>2.4E-2</v>
      </c>
      <c r="AZ8" s="28">
        <f>IF(OR(AY8 &lt; -1, AY8 &gt; 5), 0, ROUND(MAX(6 - ROUND(ABS(AY8 - 0.02) / 0.001, 0) * 0.2, 0), 1))</f>
        <v>5.2</v>
      </c>
      <c r="BA8" s="28">
        <v>0.45</v>
      </c>
      <c r="BB8" s="28">
        <f>IF(OR(BA8 &lt; 0.2, BA8 &gt; 0.6), 4, ROUND(MAX(4 - ROUND(ABS(BA8 - 0.2) / 0.01, 0) * 0.1, 0), 1))</f>
        <v>1.5</v>
      </c>
      <c r="BC8" s="28">
        <f>AT8+AV8+AX8+AZ8+BB8</f>
        <v>19.599999999999998</v>
      </c>
      <c r="BD8" s="28">
        <v>1.8</v>
      </c>
      <c r="BE8" s="28">
        <f>IF(BD8 &lt;= 1, 8, MAX(0, 8 - ROUND((BD8 - 1) / 0.1, 0) * 0.4))</f>
        <v>4.8</v>
      </c>
      <c r="BF8" s="28">
        <v>80</v>
      </c>
      <c r="BG8" s="28">
        <f>IF(BF8 &gt;= 90, 8, MAX(0, 8 - ROUNDDOWN((90-BF8)/0.985, 0)*0.1))</f>
        <v>7</v>
      </c>
      <c r="BH8" s="28">
        <v>0.7</v>
      </c>
      <c r="BI8" s="28">
        <f>IF(BH8&gt;=0.95, 7, IF(BH8 = 0.45, 0.1, IF(BH8&gt;=0.45, ROUND(((BH8-0.45)/(0.5/70)*0.1), 1), 0)))</f>
        <v>3.5</v>
      </c>
      <c r="BJ8" s="28">
        <v>6.6</v>
      </c>
      <c r="BK8" s="28">
        <f>IF(AND(BJ8&gt;=0.1, BJ8&lt;=10), ROUND(MAX(0, 5 - ABS(5 - BJ8)), 1), 0)</f>
        <v>3.4</v>
      </c>
      <c r="BL8" s="31">
        <v>-3.0000000000000001E-3</v>
      </c>
      <c r="BM8" s="28">
        <f>ROUND(MAX(0, MIN(4, 4 - (ABS(BL8 - 0.01) / 0.001) * 0.2)), 1)</f>
        <v>1.4</v>
      </c>
      <c r="BN8" s="28">
        <f>BE8+BG8+BK8+BI8+BM8</f>
        <v>20.100000000000001</v>
      </c>
      <c r="BO8" s="28">
        <v>0.9</v>
      </c>
      <c r="BP8" s="28">
        <f>IF(BO8 &gt; 1, 11, ROUND(MAX(0, MIN(11, 11 - ABS(BO8 - 1) / 0.007 * 0.1)), 1))</f>
        <v>9.6</v>
      </c>
      <c r="BQ8" s="28">
        <v>4</v>
      </c>
      <c r="BR8" s="28">
        <f>IF(BQ8 &lt;= 2, 0, IF(BQ8 &gt;= 10, 10, ROUND(10+((BQ8-10)/0.008)*0.01, 1)))</f>
        <v>2.5</v>
      </c>
      <c r="BS8" s="28">
        <v>7</v>
      </c>
      <c r="BT8" s="28">
        <f>IF(BS8 &lt;= 2, 0, IF(BS8 &gt;= 10, 9, ROUND(9+((BS8-10)/0.009)*0.01, 1)))</f>
        <v>5.7</v>
      </c>
      <c r="BU8" s="28">
        <v>80</v>
      </c>
      <c r="BV8" s="28">
        <f>IF(BU8 &lt;= 20, 0, IF(BU8 &gt;= 100, 8, ROUND(8+((BU8-100)/0.1)*0.01, 1)))</f>
        <v>6</v>
      </c>
      <c r="BW8" s="32">
        <f>BP8+BR8+BT8+BV8</f>
        <v>23.8</v>
      </c>
    </row>
    <row r="9" spans="1:75" x14ac:dyDescent="0.45">
      <c r="A9" s="23" t="s">
        <v>130</v>
      </c>
      <c r="B9" s="24" t="s">
        <v>3</v>
      </c>
      <c r="C9" s="24" t="s">
        <v>21</v>
      </c>
      <c r="D9" s="24" t="s">
        <v>22</v>
      </c>
      <c r="E9" s="24" t="s">
        <v>23</v>
      </c>
      <c r="F9" s="24" t="s">
        <v>24</v>
      </c>
      <c r="G9" s="24" t="s">
        <v>25</v>
      </c>
      <c r="H9" s="24" t="s">
        <v>26</v>
      </c>
      <c r="I9" s="24" t="s">
        <v>27</v>
      </c>
      <c r="J9" s="24" t="s">
        <v>28</v>
      </c>
      <c r="K9" s="24" t="s">
        <v>29</v>
      </c>
      <c r="L9" s="24" t="s">
        <v>30</v>
      </c>
      <c r="M9" s="24" t="s">
        <v>4</v>
      </c>
      <c r="N9" s="24" t="s">
        <v>31</v>
      </c>
      <c r="O9" s="24" t="s">
        <v>32</v>
      </c>
      <c r="P9" s="24" t="s">
        <v>33</v>
      </c>
      <c r="Q9" s="24" t="s">
        <v>34</v>
      </c>
      <c r="R9" s="24" t="s">
        <v>35</v>
      </c>
      <c r="S9" s="24" t="s">
        <v>36</v>
      </c>
      <c r="T9" s="24" t="s">
        <v>37</v>
      </c>
      <c r="U9" s="24" t="s">
        <v>38</v>
      </c>
      <c r="V9" s="24" t="s">
        <v>39</v>
      </c>
      <c r="W9" s="24" t="s">
        <v>40</v>
      </c>
      <c r="X9" s="24" t="s">
        <v>5</v>
      </c>
      <c r="Y9" s="24" t="s">
        <v>41</v>
      </c>
      <c r="Z9" s="24" t="s">
        <v>42</v>
      </c>
      <c r="AA9" s="24" t="s">
        <v>43</v>
      </c>
      <c r="AB9" s="24" t="s">
        <v>44</v>
      </c>
      <c r="AC9" s="24" t="s">
        <v>45</v>
      </c>
      <c r="AD9" s="24" t="s">
        <v>46</v>
      </c>
      <c r="AE9" s="24" t="s">
        <v>47</v>
      </c>
      <c r="AF9" s="24" t="s">
        <v>48</v>
      </c>
      <c r="AG9" s="25" t="s">
        <v>6</v>
      </c>
    </row>
    <row r="10" spans="1:75" x14ac:dyDescent="0.45">
      <c r="A10" s="33" t="s">
        <v>115</v>
      </c>
      <c r="B10" s="34">
        <f>M10+X10+AG10</f>
        <v>25.500000000000004</v>
      </c>
      <c r="C10" s="35">
        <v>12617.5</v>
      </c>
      <c r="D10" s="35">
        <f>IF(C10 &lt; 3000, 0, IF(C10 &gt;= 80000, 7, ROUND(MAX(0, 7 - TRUNC((80000 - C10) / 1100, 1) * 0.1), 1)))</f>
        <v>0.9</v>
      </c>
      <c r="E10" s="36">
        <v>4.4999999999999998E-2</v>
      </c>
      <c r="F10" s="37">
        <f>IF(E10 &gt; 0.08, 0, ROUND(MAX(7 - (E10 - 0.01) * 100, 0), 1))</f>
        <v>3.5</v>
      </c>
      <c r="G10" s="36">
        <v>0.71840000000000004</v>
      </c>
      <c r="H10" s="35">
        <f>IF(G10 &gt; 0, IF(G10 &gt; 0.9, 0, ROUND(MAX(6 - (G10 - 0) / 0.15, 0), 1)), 6)</f>
        <v>1.2</v>
      </c>
      <c r="I10" s="36">
        <v>0.01</v>
      </c>
      <c r="J10" s="35">
        <f>IF(OR(I10 &lt; -1, I10 &gt; 5), 0, ROUND(MAX(6 - ROUND(ABS(I10 - 0.02) / 0.001, 0) * 0.2, 0), 1))</f>
        <v>4</v>
      </c>
      <c r="K10" s="35">
        <v>0.46600000000000003</v>
      </c>
      <c r="L10" s="35">
        <f>IF(OR(K10 &lt; 0.2, K10 &gt; 0.6), 4, ROUND(MAX(4 - ROUND(ABS(K10 - 0.2) / 0.01, 0) * 0.1, 0), 1))</f>
        <v>1.3</v>
      </c>
      <c r="M10" s="35">
        <f>D10+F10+H10+J10+L10</f>
        <v>10.900000000000002</v>
      </c>
      <c r="N10" s="35">
        <v>1.99</v>
      </c>
      <c r="O10" s="35">
        <f>IF(N10 &lt;= 1, 8, MAX(0, 8 - ROUND((N10 - 1) / 0.1, 0) * 0.4))</f>
        <v>4</v>
      </c>
      <c r="P10" s="35">
        <v>21.28</v>
      </c>
      <c r="Q10" s="35">
        <f>IF(P10 &gt;= 90, 8, MAX(0, 8 - ROUNDDOWN((90-P10)/0.985, 0)*0.1))</f>
        <v>1.0999999999999996</v>
      </c>
      <c r="R10" s="35">
        <v>0.76800000000000002</v>
      </c>
      <c r="S10" s="35">
        <f>IF(R10&gt;=0.95, 7, IF(R10 = 0.45, 0.1, IF(R10&gt;=0.45, ROUND(((R10-0.45)/(0.5/70)*0.1), 1), 0)))</f>
        <v>4.5</v>
      </c>
      <c r="T10" s="35">
        <v>-0.43</v>
      </c>
      <c r="U10" s="35">
        <f>IF(AND(T10&gt;=0.1, T10&lt;=10), ROUND(MAX(0, 5 - ABS(5 - T10)), 1), 0)</f>
        <v>0</v>
      </c>
      <c r="V10" s="38">
        <v>1E-3</v>
      </c>
      <c r="W10" s="35">
        <f>ROUND(MAX(0, MIN(4, 4 - (ABS(V10 - 0.01) / 0.001) * 0.2)), 1)</f>
        <v>2.2000000000000002</v>
      </c>
      <c r="X10" s="35">
        <f>O10+Q10+U10+S10+W10</f>
        <v>11.8</v>
      </c>
      <c r="Y10" s="35">
        <v>0.2</v>
      </c>
      <c r="Z10" s="35">
        <f>IF(Y10 &gt; 1, 11, ROUND(MAX(0, MIN(11, 11 - ABS(Y10 - 1) / 0.007 * 0.1)), 1))</f>
        <v>0</v>
      </c>
      <c r="AA10" s="35">
        <v>1</v>
      </c>
      <c r="AB10" s="35">
        <f>IF(AA10 &lt;= 2, 0, IF(AA10 &gt;= 10, 10, ROUND(10+((AA10-10)/0.008)*0.01, 1)))</f>
        <v>0</v>
      </c>
      <c r="AC10" s="35">
        <v>2.21</v>
      </c>
      <c r="AD10" s="35">
        <f>IF(AC10 &lt;= 2, 0, IF(AC10 &gt;= 10, 9, ROUND(9+((AC10-10)/0.009)*0.01, 1)))</f>
        <v>0.3</v>
      </c>
      <c r="AE10" s="35">
        <v>45</v>
      </c>
      <c r="AF10" s="35">
        <f>IF(AE10 &lt;= 20, 0, IF(AE10 &gt;= 100, 8, ROUND(8+((AE10-100)/0.1)*0.01, 1)))</f>
        <v>2.5</v>
      </c>
      <c r="AG10" s="39">
        <f>Z10+AB10+AD10+AF10</f>
        <v>2.8</v>
      </c>
    </row>
    <row r="12" spans="1:75" x14ac:dyDescent="0.45">
      <c r="AQ12" t="s">
        <v>138</v>
      </c>
      <c r="AR12" t="s">
        <v>19</v>
      </c>
      <c r="AS12" t="s">
        <v>52</v>
      </c>
      <c r="AT12" t="s">
        <v>56</v>
      </c>
      <c r="AU12" t="s">
        <v>49</v>
      </c>
    </row>
    <row r="13" spans="1:75" x14ac:dyDescent="0.45">
      <c r="AQ13">
        <v>2021</v>
      </c>
      <c r="AR13">
        <f>BC2</f>
        <v>15.1</v>
      </c>
      <c r="AS13">
        <f>BN2</f>
        <v>17</v>
      </c>
      <c r="AT13">
        <f t="shared" ref="AT13" si="36">BW2</f>
        <v>15.8</v>
      </c>
      <c r="AU13">
        <f>AR2</f>
        <v>47.900000000000006</v>
      </c>
    </row>
    <row r="14" spans="1:75" x14ac:dyDescent="0.45">
      <c r="AQ14">
        <v>2022</v>
      </c>
      <c r="AR14">
        <f>BC6</f>
        <v>18.7</v>
      </c>
      <c r="AS14">
        <f>BN6</f>
        <v>19.7</v>
      </c>
      <c r="AT14">
        <f>BW6</f>
        <v>16</v>
      </c>
      <c r="AU14">
        <f>AR6</f>
        <v>54.4</v>
      </c>
    </row>
    <row r="15" spans="1:75" x14ac:dyDescent="0.45">
      <c r="A15" s="40" t="s">
        <v>115</v>
      </c>
      <c r="AQ15">
        <v>2023</v>
      </c>
      <c r="AR15">
        <f>BC8</f>
        <v>19.599999999999998</v>
      </c>
      <c r="AS15">
        <f>BN8</f>
        <v>20.100000000000001</v>
      </c>
      <c r="AT15">
        <f>BW8</f>
        <v>23.8</v>
      </c>
      <c r="AU15">
        <f>AR8</f>
        <v>63.5</v>
      </c>
    </row>
    <row r="16" spans="1:75" x14ac:dyDescent="0.45">
      <c r="A16" s="41" t="s">
        <v>139</v>
      </c>
      <c r="B16" s="41" t="s">
        <v>19</v>
      </c>
      <c r="C16" s="41" t="s">
        <v>52</v>
      </c>
      <c r="D16" s="41" t="s">
        <v>56</v>
      </c>
      <c r="E16" s="41" t="s">
        <v>49</v>
      </c>
      <c r="F16" s="41" t="s">
        <v>140</v>
      </c>
    </row>
    <row r="17" spans="1:6" x14ac:dyDescent="0.45">
      <c r="A17" s="28">
        <v>2017</v>
      </c>
      <c r="B17" s="28">
        <v>12.8</v>
      </c>
      <c r="C17" s="28">
        <v>12.2</v>
      </c>
      <c r="D17" s="28">
        <v>3.7</v>
      </c>
      <c r="E17" s="28">
        <v>28.7</v>
      </c>
      <c r="F17">
        <v>20</v>
      </c>
    </row>
    <row r="18" spans="1:6" x14ac:dyDescent="0.45">
      <c r="A18" s="35">
        <v>2018</v>
      </c>
      <c r="B18" s="35">
        <v>13.8</v>
      </c>
      <c r="C18" s="35">
        <v>12</v>
      </c>
      <c r="D18" s="35">
        <v>3.4</v>
      </c>
      <c r="E18" s="35">
        <v>29.2</v>
      </c>
      <c r="F18">
        <v>20</v>
      </c>
    </row>
    <row r="19" spans="1:6" x14ac:dyDescent="0.45">
      <c r="A19" s="28">
        <v>2019</v>
      </c>
      <c r="B19" s="28">
        <v>11.5</v>
      </c>
      <c r="C19" s="28">
        <v>11.9</v>
      </c>
      <c r="D19" s="28">
        <v>2.5</v>
      </c>
      <c r="E19" s="28">
        <v>25.9</v>
      </c>
      <c r="F19">
        <v>20</v>
      </c>
    </row>
    <row r="20" spans="1:6" x14ac:dyDescent="0.45">
      <c r="A20" s="35">
        <v>2020</v>
      </c>
      <c r="B20" s="35">
        <v>11.5</v>
      </c>
      <c r="C20" s="35">
        <v>12.3</v>
      </c>
      <c r="D20" s="35">
        <v>2.6</v>
      </c>
      <c r="E20" s="35">
        <v>26.4</v>
      </c>
      <c r="F20">
        <v>20</v>
      </c>
    </row>
    <row r="21" spans="1:6" x14ac:dyDescent="0.45">
      <c r="A21">
        <v>2021</v>
      </c>
      <c r="B21">
        <v>10.9</v>
      </c>
      <c r="C21">
        <v>11.8</v>
      </c>
      <c r="D21">
        <v>2.8</v>
      </c>
      <c r="E21">
        <v>25.5</v>
      </c>
      <c r="F21">
        <v>20</v>
      </c>
    </row>
    <row r="22" spans="1:6" x14ac:dyDescent="0.45">
      <c r="A22" s="42">
        <v>2022</v>
      </c>
      <c r="B22" s="42">
        <v>10.27</v>
      </c>
      <c r="C22" s="42">
        <v>11.89</v>
      </c>
      <c r="D22" s="42">
        <v>2.2200000000000002</v>
      </c>
      <c r="E22" s="42">
        <v>24.38</v>
      </c>
      <c r="F22" s="42">
        <v>20</v>
      </c>
    </row>
    <row r="23" spans="1:6" x14ac:dyDescent="0.45">
      <c r="A23" s="42">
        <v>2023</v>
      </c>
      <c r="B23" s="42">
        <v>9.66</v>
      </c>
      <c r="C23" s="42">
        <v>11.84</v>
      </c>
      <c r="D23" s="42">
        <v>1.96</v>
      </c>
      <c r="E23" s="42">
        <v>23.46</v>
      </c>
      <c r="F23" s="42">
        <v>20</v>
      </c>
    </row>
    <row r="24" spans="1:6" x14ac:dyDescent="0.45">
      <c r="A24" s="42">
        <v>2024</v>
      </c>
      <c r="B24" s="42">
        <v>9.0500000000000007</v>
      </c>
      <c r="C24" s="42">
        <v>11.79</v>
      </c>
      <c r="D24" s="42">
        <v>1.7</v>
      </c>
      <c r="E24" s="42">
        <v>22.54</v>
      </c>
      <c r="F24" s="42">
        <v>20</v>
      </c>
    </row>
    <row r="25" spans="1:6" x14ac:dyDescent="0.45">
      <c r="A25" s="42">
        <v>2025</v>
      </c>
      <c r="B25" s="42">
        <v>8.44</v>
      </c>
      <c r="C25" s="42">
        <v>11.74</v>
      </c>
      <c r="D25" s="42">
        <v>1.44</v>
      </c>
      <c r="E25" s="42">
        <v>21.62</v>
      </c>
      <c r="F25" s="42">
        <v>20</v>
      </c>
    </row>
    <row r="26" spans="1:6" x14ac:dyDescent="0.45">
      <c r="A26" s="42">
        <v>2026</v>
      </c>
      <c r="B26" s="42">
        <v>7.83</v>
      </c>
      <c r="C26" s="42">
        <v>11.69</v>
      </c>
      <c r="D26" s="42">
        <v>1.18</v>
      </c>
      <c r="E26" s="42">
        <v>20.7</v>
      </c>
      <c r="F26" s="42">
        <v>20</v>
      </c>
    </row>
    <row r="27" spans="1:6" x14ac:dyDescent="0.45">
      <c r="A27" s="42">
        <v>2027</v>
      </c>
      <c r="B27" s="42">
        <v>7.22</v>
      </c>
      <c r="C27" s="42">
        <v>11.64</v>
      </c>
      <c r="D27" s="42">
        <v>0.92</v>
      </c>
      <c r="E27" s="42">
        <v>19.78</v>
      </c>
      <c r="F27" s="42">
        <v>20</v>
      </c>
    </row>
  </sheetData>
  <conditionalFormatting sqref="E17:E27">
    <cfRule type="colorScale" priority="25">
      <colorScale>
        <cfvo type="min"/>
        <cfvo type="percentile" val="50"/>
        <cfvo type="max"/>
        <color rgb="FFF8696B"/>
        <color rgb="FFFFEB84"/>
        <color rgb="FF63BE7B"/>
      </colorScale>
    </cfRule>
  </conditionalFormatting>
  <conditionalFormatting sqref="AR2">
    <cfRule type="colorScale" priority="7">
      <colorScale>
        <cfvo type="min"/>
        <cfvo type="percentile" val="50"/>
        <cfvo type="max"/>
        <color rgb="FFF8696B"/>
        <color rgb="FFFFEB84"/>
        <color rgb="FF63BE7B"/>
      </colorScale>
    </cfRule>
  </conditionalFormatting>
  <conditionalFormatting sqref="AR6">
    <cfRule type="colorScale" priority="6">
      <colorScale>
        <cfvo type="min"/>
        <cfvo type="percentile" val="50"/>
        <cfvo type="max"/>
        <color rgb="FFF8696B"/>
        <color rgb="FFFFEB84"/>
        <color rgb="FF63BE7B"/>
      </colorScale>
    </cfRule>
  </conditionalFormatting>
  <conditionalFormatting sqref="AR8">
    <cfRule type="colorScale" priority="5">
      <colorScale>
        <cfvo type="min"/>
        <cfvo type="percentile" val="50"/>
        <cfvo type="max"/>
        <color rgb="FFF8696B"/>
        <color rgb="FFFFEB84"/>
        <color rgb="FF63BE7B"/>
      </colorScale>
    </cfRule>
  </conditionalFormatting>
  <conditionalFormatting sqref="AU13:AU16">
    <cfRule type="colorScale" priority="4">
      <colorScale>
        <cfvo type="min"/>
        <cfvo type="percentile" val="50"/>
        <cfvo type="max"/>
        <color rgb="FFF8696B"/>
        <color rgb="FFFFEB84"/>
        <color rgb="FF63BE7B"/>
      </colorScale>
    </cfRule>
  </conditionalFormatting>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8"/>
  <sheetViews>
    <sheetView topLeftCell="A84" workbookViewId="0">
      <selection activeCell="O100" sqref="O100"/>
    </sheetView>
  </sheetViews>
  <sheetFormatPr defaultRowHeight="14.25" x14ac:dyDescent="0.45"/>
  <cols>
    <col min="3" max="3" width="15.33203125" bestFit="1" customWidth="1"/>
    <col min="4" max="4" width="9.6640625" bestFit="1" customWidth="1"/>
    <col min="5" max="5" width="12.9296875" bestFit="1" customWidth="1"/>
    <col min="7" max="7" width="14.3984375" bestFit="1" customWidth="1"/>
    <col min="8" max="8" width="9.6640625" bestFit="1" customWidth="1"/>
    <col min="9" max="9" width="12.9296875" bestFit="1" customWidth="1"/>
    <col min="11" max="11" width="14.1328125" bestFit="1" customWidth="1"/>
    <col min="12" max="12" width="9.6640625" bestFit="1" customWidth="1"/>
    <col min="13" max="13" width="12.6640625" bestFit="1" customWidth="1"/>
    <col min="15" max="15" width="15.33203125" bestFit="1" customWidth="1"/>
    <col min="16" max="16" width="13.86328125" bestFit="1" customWidth="1"/>
    <col min="17" max="17" width="30" bestFit="1" customWidth="1"/>
    <col min="18" max="18" width="30.265625" bestFit="1" customWidth="1"/>
  </cols>
  <sheetData>
    <row r="1" spans="1:19" x14ac:dyDescent="0.45">
      <c r="A1" s="1" t="s">
        <v>141</v>
      </c>
      <c r="B1" s="1" t="s">
        <v>142</v>
      </c>
      <c r="C1" s="1" t="s">
        <v>143</v>
      </c>
      <c r="D1" s="1" t="s">
        <v>144</v>
      </c>
      <c r="E1" s="1" t="s">
        <v>145</v>
      </c>
      <c r="F1" s="1" t="s">
        <v>146</v>
      </c>
      <c r="G1" s="1" t="s">
        <v>147</v>
      </c>
      <c r="H1" s="1" t="s">
        <v>148</v>
      </c>
      <c r="I1" s="1" t="s">
        <v>149</v>
      </c>
      <c r="J1" s="1" t="s">
        <v>150</v>
      </c>
      <c r="K1" s="1" t="s">
        <v>151</v>
      </c>
      <c r="L1" s="1" t="s">
        <v>150</v>
      </c>
      <c r="M1" s="1" t="s">
        <v>152</v>
      </c>
      <c r="N1" s="1" t="s">
        <v>150</v>
      </c>
      <c r="O1" s="1" t="s">
        <v>153</v>
      </c>
      <c r="P1" s="1" t="s">
        <v>154</v>
      </c>
      <c r="Q1" s="1" t="s">
        <v>155</v>
      </c>
      <c r="R1" s="1" t="s">
        <v>156</v>
      </c>
      <c r="S1" s="1" t="s">
        <v>157</v>
      </c>
    </row>
    <row r="2" spans="1:19" x14ac:dyDescent="0.45">
      <c r="A2" s="2">
        <v>45265.432627314818</v>
      </c>
      <c r="B2" s="1" t="s">
        <v>158</v>
      </c>
      <c r="C2" s="1" t="s">
        <v>159</v>
      </c>
      <c r="D2" s="1" t="s">
        <v>159</v>
      </c>
      <c r="E2" s="1" t="s">
        <v>160</v>
      </c>
      <c r="F2" s="1" t="s">
        <v>159</v>
      </c>
      <c r="G2" s="1" t="s">
        <v>159</v>
      </c>
      <c r="H2" s="1" t="s">
        <v>159</v>
      </c>
      <c r="I2" s="1" t="s">
        <v>159</v>
      </c>
      <c r="J2" s="1"/>
      <c r="K2" s="1" t="s">
        <v>159</v>
      </c>
      <c r="L2" s="1"/>
      <c r="M2" s="1" t="s">
        <v>160</v>
      </c>
      <c r="N2" s="1"/>
      <c r="O2" s="1" t="s">
        <v>160</v>
      </c>
      <c r="P2" s="1" t="s">
        <v>160</v>
      </c>
      <c r="Q2" s="1" t="s">
        <v>160</v>
      </c>
      <c r="R2" s="1" t="s">
        <v>160</v>
      </c>
      <c r="S2" s="1" t="s">
        <v>160</v>
      </c>
    </row>
    <row r="3" spans="1:19" x14ac:dyDescent="0.45">
      <c r="A3" s="2">
        <v>45265.433634259258</v>
      </c>
      <c r="B3" s="1" t="s">
        <v>161</v>
      </c>
      <c r="C3" s="1" t="s">
        <v>159</v>
      </c>
      <c r="D3" s="1" t="s">
        <v>162</v>
      </c>
      <c r="E3" s="1" t="s">
        <v>159</v>
      </c>
      <c r="F3" s="1" t="s">
        <v>160</v>
      </c>
      <c r="G3" s="1" t="s">
        <v>162</v>
      </c>
      <c r="H3" s="1" t="s">
        <v>162</v>
      </c>
      <c r="I3" s="1" t="s">
        <v>159</v>
      </c>
      <c r="J3" s="1"/>
      <c r="K3" s="1" t="s">
        <v>159</v>
      </c>
      <c r="L3" s="1"/>
      <c r="M3" s="1" t="s">
        <v>159</v>
      </c>
      <c r="N3" s="1"/>
      <c r="O3" s="1" t="s">
        <v>160</v>
      </c>
      <c r="P3" s="1" t="s">
        <v>159</v>
      </c>
      <c r="Q3" s="1" t="s">
        <v>159</v>
      </c>
      <c r="R3" s="1" t="s">
        <v>159</v>
      </c>
      <c r="S3" s="1" t="s">
        <v>159</v>
      </c>
    </row>
    <row r="4" spans="1:19" x14ac:dyDescent="0.45">
      <c r="A4" s="2">
        <v>45265.439282407409</v>
      </c>
      <c r="B4" s="1" t="s">
        <v>163</v>
      </c>
      <c r="C4" s="1" t="s">
        <v>160</v>
      </c>
      <c r="D4" s="1" t="s">
        <v>160</v>
      </c>
      <c r="E4" s="1" t="s">
        <v>160</v>
      </c>
      <c r="F4" s="1" t="s">
        <v>160</v>
      </c>
      <c r="G4" s="1" t="s">
        <v>164</v>
      </c>
      <c r="H4" s="1" t="s">
        <v>160</v>
      </c>
      <c r="I4" s="1" t="s">
        <v>160</v>
      </c>
      <c r="J4" s="1"/>
      <c r="K4" s="1" t="s">
        <v>160</v>
      </c>
      <c r="L4" s="1"/>
      <c r="M4" s="1" t="s">
        <v>160</v>
      </c>
      <c r="N4" s="1"/>
      <c r="O4" s="1" t="s">
        <v>159</v>
      </c>
      <c r="P4" s="1" t="s">
        <v>160</v>
      </c>
      <c r="Q4" s="1" t="s">
        <v>160</v>
      </c>
      <c r="R4" s="1" t="s">
        <v>160</v>
      </c>
      <c r="S4" s="1" t="s">
        <v>160</v>
      </c>
    </row>
    <row r="5" spans="1:19" x14ac:dyDescent="0.45">
      <c r="A5" s="2">
        <v>45265.439317129632</v>
      </c>
      <c r="B5" s="1" t="s">
        <v>165</v>
      </c>
      <c r="C5" s="1" t="s">
        <v>159</v>
      </c>
      <c r="D5" s="1" t="s">
        <v>159</v>
      </c>
      <c r="E5" s="1" t="s">
        <v>159</v>
      </c>
      <c r="F5" s="1" t="s">
        <v>159</v>
      </c>
      <c r="G5" s="1" t="s">
        <v>159</v>
      </c>
      <c r="H5" s="1" t="s">
        <v>162</v>
      </c>
      <c r="I5" s="1" t="s">
        <v>160</v>
      </c>
      <c r="J5" s="1"/>
      <c r="K5" s="1" t="s">
        <v>160</v>
      </c>
      <c r="L5" s="1"/>
      <c r="M5" s="1" t="s">
        <v>160</v>
      </c>
      <c r="N5" s="1"/>
      <c r="O5" s="1" t="s">
        <v>159</v>
      </c>
      <c r="P5" s="1" t="s">
        <v>160</v>
      </c>
      <c r="Q5" s="1" t="s">
        <v>160</v>
      </c>
      <c r="R5" s="1" t="s">
        <v>159</v>
      </c>
      <c r="S5" s="1" t="s">
        <v>160</v>
      </c>
    </row>
    <row r="6" spans="1:19" x14ac:dyDescent="0.45">
      <c r="A6" s="2">
        <v>45265.439780092594</v>
      </c>
      <c r="B6" s="1" t="s">
        <v>166</v>
      </c>
      <c r="C6" s="1" t="s">
        <v>159</v>
      </c>
      <c r="D6" s="1" t="s">
        <v>159</v>
      </c>
      <c r="E6" s="1" t="s">
        <v>159</v>
      </c>
      <c r="F6" s="1" t="s">
        <v>159</v>
      </c>
      <c r="G6" s="1" t="s">
        <v>159</v>
      </c>
      <c r="H6" s="1" t="s">
        <v>162</v>
      </c>
      <c r="I6" s="1" t="s">
        <v>159</v>
      </c>
      <c r="J6" s="1" t="s">
        <v>167</v>
      </c>
      <c r="K6" s="1" t="s">
        <v>159</v>
      </c>
      <c r="L6" s="1" t="s">
        <v>168</v>
      </c>
      <c r="M6" s="1" t="s">
        <v>160</v>
      </c>
      <c r="N6" s="1" t="s">
        <v>169</v>
      </c>
      <c r="O6" s="1" t="s">
        <v>162</v>
      </c>
      <c r="P6" s="1" t="s">
        <v>159</v>
      </c>
      <c r="Q6" s="1" t="s">
        <v>160</v>
      </c>
      <c r="R6" s="1" t="s">
        <v>159</v>
      </c>
      <c r="S6" s="1" t="s">
        <v>159</v>
      </c>
    </row>
    <row r="7" spans="1:19" x14ac:dyDescent="0.45">
      <c r="A7" s="2">
        <v>45265.442511574074</v>
      </c>
      <c r="B7" s="1" t="s">
        <v>165</v>
      </c>
      <c r="C7" s="1" t="s">
        <v>159</v>
      </c>
      <c r="D7" s="1" t="s">
        <v>159</v>
      </c>
      <c r="E7" s="1" t="s">
        <v>159</v>
      </c>
      <c r="F7" s="1" t="s">
        <v>159</v>
      </c>
      <c r="G7" s="1" t="s">
        <v>159</v>
      </c>
      <c r="H7" s="1" t="s">
        <v>159</v>
      </c>
      <c r="I7" s="1" t="s">
        <v>159</v>
      </c>
      <c r="J7" s="1"/>
      <c r="K7" s="1" t="s">
        <v>162</v>
      </c>
      <c r="L7" s="1"/>
      <c r="M7" s="1" t="s">
        <v>159</v>
      </c>
      <c r="N7" s="1"/>
      <c r="O7" s="1" t="s">
        <v>162</v>
      </c>
      <c r="P7" s="1" t="s">
        <v>159</v>
      </c>
      <c r="Q7" s="1" t="s">
        <v>159</v>
      </c>
      <c r="R7" s="1" t="s">
        <v>159</v>
      </c>
      <c r="S7" s="1" t="s">
        <v>162</v>
      </c>
    </row>
    <row r="8" spans="1:19" x14ac:dyDescent="0.45">
      <c r="A8" s="2">
        <v>45265.443206018521</v>
      </c>
      <c r="B8" s="1" t="s">
        <v>165</v>
      </c>
      <c r="C8" s="1" t="s">
        <v>159</v>
      </c>
      <c r="D8" s="1" t="s">
        <v>159</v>
      </c>
      <c r="E8" s="1" t="s">
        <v>159</v>
      </c>
      <c r="F8" s="1" t="s">
        <v>159</v>
      </c>
      <c r="G8" s="1" t="s">
        <v>159</v>
      </c>
      <c r="H8" s="1" t="s">
        <v>159</v>
      </c>
      <c r="I8" s="1" t="s">
        <v>160</v>
      </c>
      <c r="J8" s="1"/>
      <c r="K8" s="1" t="s">
        <v>159</v>
      </c>
      <c r="L8" s="1"/>
      <c r="M8" s="1" t="s">
        <v>160</v>
      </c>
      <c r="N8" s="1"/>
      <c r="O8" s="1" t="s">
        <v>159</v>
      </c>
      <c r="P8" s="1" t="s">
        <v>159</v>
      </c>
      <c r="Q8" s="1" t="s">
        <v>160</v>
      </c>
      <c r="R8" s="1" t="s">
        <v>160</v>
      </c>
      <c r="S8" s="1" t="s">
        <v>159</v>
      </c>
    </row>
    <row r="9" spans="1:19" x14ac:dyDescent="0.45">
      <c r="A9" s="2">
        <v>45265.444513888891</v>
      </c>
      <c r="B9" s="1" t="s">
        <v>170</v>
      </c>
      <c r="C9" s="1" t="s">
        <v>160</v>
      </c>
      <c r="D9" s="1" t="s">
        <v>159</v>
      </c>
      <c r="E9" s="1" t="s">
        <v>160</v>
      </c>
      <c r="F9" s="1" t="s">
        <v>159</v>
      </c>
      <c r="G9" s="1" t="s">
        <v>159</v>
      </c>
      <c r="H9" s="1" t="s">
        <v>162</v>
      </c>
      <c r="I9" s="1" t="s">
        <v>159</v>
      </c>
      <c r="J9" s="1"/>
      <c r="K9" s="1" t="s">
        <v>159</v>
      </c>
      <c r="L9" s="1"/>
      <c r="M9" s="1" t="s">
        <v>160</v>
      </c>
      <c r="N9" s="1"/>
      <c r="O9" s="1" t="s">
        <v>160</v>
      </c>
      <c r="P9" s="1" t="s">
        <v>160</v>
      </c>
      <c r="Q9" s="1" t="s">
        <v>162</v>
      </c>
      <c r="R9" s="1" t="s">
        <v>159</v>
      </c>
      <c r="S9" s="1" t="s">
        <v>160</v>
      </c>
    </row>
    <row r="10" spans="1:19" x14ac:dyDescent="0.45">
      <c r="A10" s="2">
        <v>45265.446851851855</v>
      </c>
      <c r="B10" s="1" t="s">
        <v>165</v>
      </c>
      <c r="C10" s="1" t="s">
        <v>159</v>
      </c>
      <c r="D10" s="1" t="s">
        <v>159</v>
      </c>
      <c r="E10" s="1" t="s">
        <v>159</v>
      </c>
      <c r="F10" s="1" t="s">
        <v>160</v>
      </c>
      <c r="G10" s="1" t="s">
        <v>162</v>
      </c>
      <c r="H10" s="1" t="s">
        <v>159</v>
      </c>
      <c r="I10" s="1" t="s">
        <v>159</v>
      </c>
      <c r="J10" s="1"/>
      <c r="K10" s="1" t="s">
        <v>159</v>
      </c>
      <c r="L10" s="1"/>
      <c r="M10" s="1" t="s">
        <v>159</v>
      </c>
      <c r="N10" s="1"/>
      <c r="O10" s="1" t="s">
        <v>160</v>
      </c>
      <c r="P10" s="1" t="s">
        <v>159</v>
      </c>
      <c r="Q10" s="1" t="s">
        <v>159</v>
      </c>
      <c r="R10" s="1" t="s">
        <v>159</v>
      </c>
      <c r="S10" s="1" t="s">
        <v>160</v>
      </c>
    </row>
    <row r="11" spans="1:19" x14ac:dyDescent="0.45">
      <c r="A11" s="2">
        <v>45265.448472222219</v>
      </c>
      <c r="B11" s="1" t="s">
        <v>171</v>
      </c>
      <c r="C11" s="1" t="s">
        <v>159</v>
      </c>
      <c r="D11" s="1" t="s">
        <v>159</v>
      </c>
      <c r="E11" s="1" t="s">
        <v>159</v>
      </c>
      <c r="F11" s="1" t="s">
        <v>159</v>
      </c>
      <c r="G11" s="1" t="s">
        <v>159</v>
      </c>
      <c r="H11" s="1" t="s">
        <v>159</v>
      </c>
      <c r="I11" s="1" t="s">
        <v>160</v>
      </c>
      <c r="J11" s="1"/>
      <c r="K11" s="1" t="s">
        <v>160</v>
      </c>
      <c r="L11" s="1"/>
      <c r="M11" s="1" t="s">
        <v>159</v>
      </c>
      <c r="N11" s="1"/>
      <c r="O11" s="1" t="s">
        <v>159</v>
      </c>
      <c r="P11" s="1" t="s">
        <v>162</v>
      </c>
      <c r="Q11" s="1" t="s">
        <v>160</v>
      </c>
      <c r="R11" s="1" t="s">
        <v>162</v>
      </c>
      <c r="S11" s="1" t="s">
        <v>160</v>
      </c>
    </row>
    <row r="12" spans="1:19" x14ac:dyDescent="0.45">
      <c r="A12" s="2">
        <v>45265.449780092589</v>
      </c>
      <c r="B12" s="1" t="s">
        <v>172</v>
      </c>
      <c r="C12" s="1" t="s">
        <v>159</v>
      </c>
      <c r="D12" s="1" t="s">
        <v>159</v>
      </c>
      <c r="E12" s="1" t="s">
        <v>159</v>
      </c>
      <c r="F12" s="1" t="s">
        <v>159</v>
      </c>
      <c r="G12" s="1" t="s">
        <v>159</v>
      </c>
      <c r="H12" s="1" t="s">
        <v>159</v>
      </c>
      <c r="I12" s="1" t="s">
        <v>159</v>
      </c>
      <c r="J12" s="1"/>
      <c r="K12" s="1" t="s">
        <v>159</v>
      </c>
      <c r="L12" s="1"/>
      <c r="M12" s="1" t="s">
        <v>159</v>
      </c>
      <c r="N12" s="1"/>
      <c r="O12" s="1" t="s">
        <v>159</v>
      </c>
      <c r="P12" s="1" t="s">
        <v>159</v>
      </c>
      <c r="Q12" s="1" t="s">
        <v>159</v>
      </c>
      <c r="R12" s="1" t="s">
        <v>159</v>
      </c>
      <c r="S12" s="1" t="s">
        <v>159</v>
      </c>
    </row>
    <row r="13" spans="1:19" x14ac:dyDescent="0.45">
      <c r="A13" s="2">
        <v>45265.451562499999</v>
      </c>
      <c r="B13" s="1" t="s">
        <v>173</v>
      </c>
      <c r="C13" s="1" t="s">
        <v>160</v>
      </c>
      <c r="D13" s="1" t="s">
        <v>159</v>
      </c>
      <c r="E13" s="1" t="s">
        <v>159</v>
      </c>
      <c r="F13" s="1" t="s">
        <v>159</v>
      </c>
      <c r="G13" s="1" t="s">
        <v>160</v>
      </c>
      <c r="H13" s="1" t="s">
        <v>159</v>
      </c>
      <c r="I13" s="1" t="s">
        <v>160</v>
      </c>
      <c r="J13" s="1"/>
      <c r="K13" s="1" t="s">
        <v>160</v>
      </c>
      <c r="L13" s="1"/>
      <c r="M13" s="1" t="s">
        <v>160</v>
      </c>
      <c r="N13" s="1"/>
      <c r="O13" s="1" t="s">
        <v>159</v>
      </c>
      <c r="P13" s="1" t="s">
        <v>160</v>
      </c>
      <c r="Q13" s="1" t="s">
        <v>160</v>
      </c>
      <c r="R13" s="1" t="s">
        <v>159</v>
      </c>
      <c r="S13" s="1" t="s">
        <v>159</v>
      </c>
    </row>
    <row r="14" spans="1:19" x14ac:dyDescent="0.45">
      <c r="A14" s="2">
        <v>45265.454039351855</v>
      </c>
      <c r="B14" s="1"/>
      <c r="C14" s="1" t="s">
        <v>160</v>
      </c>
      <c r="D14" s="1" t="s">
        <v>160</v>
      </c>
      <c r="E14" s="1" t="s">
        <v>160</v>
      </c>
      <c r="F14" s="1" t="s">
        <v>159</v>
      </c>
      <c r="G14" s="1" t="s">
        <v>160</v>
      </c>
      <c r="H14" s="1" t="s">
        <v>159</v>
      </c>
      <c r="I14" s="1" t="s">
        <v>160</v>
      </c>
      <c r="J14" s="1"/>
      <c r="K14" s="1" t="s">
        <v>160</v>
      </c>
      <c r="L14" s="1"/>
      <c r="M14" s="1" t="s">
        <v>160</v>
      </c>
      <c r="N14" s="1"/>
      <c r="O14" s="1" t="s">
        <v>159</v>
      </c>
      <c r="P14" s="1" t="s">
        <v>160</v>
      </c>
      <c r="Q14" s="1" t="s">
        <v>160</v>
      </c>
      <c r="R14" s="1" t="s">
        <v>160</v>
      </c>
      <c r="S14" s="1" t="s">
        <v>160</v>
      </c>
    </row>
    <row r="15" spans="1:19" x14ac:dyDescent="0.45">
      <c r="A15" s="2">
        <v>45265.455543981479</v>
      </c>
      <c r="B15" s="1" t="s">
        <v>166</v>
      </c>
      <c r="C15" s="1" t="s">
        <v>159</v>
      </c>
      <c r="D15" s="1" t="s">
        <v>159</v>
      </c>
      <c r="E15" s="1" t="s">
        <v>159</v>
      </c>
      <c r="F15" s="1" t="s">
        <v>159</v>
      </c>
      <c r="G15" s="1" t="s">
        <v>159</v>
      </c>
      <c r="H15" s="1" t="s">
        <v>162</v>
      </c>
      <c r="I15" s="1" t="s">
        <v>162</v>
      </c>
      <c r="J15" s="1"/>
      <c r="K15" s="1" t="s">
        <v>159</v>
      </c>
      <c r="L15" s="1"/>
      <c r="M15" s="1" t="s">
        <v>159</v>
      </c>
      <c r="N15" s="1"/>
      <c r="O15" s="1" t="s">
        <v>159</v>
      </c>
      <c r="P15" s="1" t="s">
        <v>160</v>
      </c>
      <c r="Q15" s="1" t="s">
        <v>160</v>
      </c>
      <c r="R15" s="1" t="s">
        <v>159</v>
      </c>
      <c r="S15" s="1" t="s">
        <v>159</v>
      </c>
    </row>
    <row r="16" spans="1:19" x14ac:dyDescent="0.45">
      <c r="A16" s="2">
        <v>45265.461458333331</v>
      </c>
      <c r="B16" s="1" t="s">
        <v>161</v>
      </c>
      <c r="C16" s="1" t="s">
        <v>160</v>
      </c>
      <c r="D16" s="1" t="s">
        <v>159</v>
      </c>
      <c r="E16" s="1" t="s">
        <v>162</v>
      </c>
      <c r="F16" s="1" t="s">
        <v>159</v>
      </c>
      <c r="G16" s="1" t="s">
        <v>159</v>
      </c>
      <c r="H16" s="1" t="s">
        <v>159</v>
      </c>
      <c r="I16" s="1" t="s">
        <v>159</v>
      </c>
      <c r="J16" s="1"/>
      <c r="K16" s="1" t="s">
        <v>159</v>
      </c>
      <c r="L16" s="1"/>
      <c r="M16" s="1" t="s">
        <v>160</v>
      </c>
      <c r="N16" s="1"/>
      <c r="O16" s="1" t="s">
        <v>162</v>
      </c>
      <c r="P16" s="1" t="s">
        <v>159</v>
      </c>
      <c r="Q16" s="1" t="s">
        <v>159</v>
      </c>
      <c r="R16" s="1" t="s">
        <v>159</v>
      </c>
      <c r="S16" s="1" t="s">
        <v>162</v>
      </c>
    </row>
    <row r="17" spans="1:19" x14ac:dyDescent="0.45">
      <c r="A17" s="2">
        <v>45265.462256944447</v>
      </c>
      <c r="B17" s="1" t="s">
        <v>170</v>
      </c>
      <c r="C17" s="1" t="s">
        <v>159</v>
      </c>
      <c r="D17" s="1" t="s">
        <v>162</v>
      </c>
      <c r="E17" s="1" t="s">
        <v>162</v>
      </c>
      <c r="F17" s="1" t="s">
        <v>162</v>
      </c>
      <c r="G17" s="1" t="s">
        <v>159</v>
      </c>
      <c r="H17" s="1" t="s">
        <v>159</v>
      </c>
      <c r="I17" s="1" t="s">
        <v>159</v>
      </c>
      <c r="J17" s="1"/>
      <c r="K17" s="1" t="s">
        <v>159</v>
      </c>
      <c r="L17" s="1"/>
      <c r="M17" s="1" t="s">
        <v>159</v>
      </c>
      <c r="N17" s="1"/>
      <c r="O17" s="1" t="s">
        <v>162</v>
      </c>
      <c r="P17" s="1" t="s">
        <v>160</v>
      </c>
      <c r="Q17" s="1" t="s">
        <v>159</v>
      </c>
      <c r="R17" s="1" t="s">
        <v>159</v>
      </c>
      <c r="S17" s="1" t="s">
        <v>162</v>
      </c>
    </row>
    <row r="18" spans="1:19" x14ac:dyDescent="0.45">
      <c r="A18" s="2">
        <v>45265.463125000002</v>
      </c>
      <c r="B18" s="1"/>
      <c r="C18" s="1" t="s">
        <v>160</v>
      </c>
      <c r="D18" s="1" t="s">
        <v>159</v>
      </c>
      <c r="E18" s="1" t="s">
        <v>159</v>
      </c>
      <c r="F18" s="1" t="s">
        <v>159</v>
      </c>
      <c r="G18" s="1" t="s">
        <v>159</v>
      </c>
      <c r="H18" s="1" t="s">
        <v>159</v>
      </c>
      <c r="I18" s="1" t="s">
        <v>159</v>
      </c>
      <c r="J18" s="1"/>
      <c r="K18" s="1" t="s">
        <v>159</v>
      </c>
      <c r="L18" s="1"/>
      <c r="M18" s="1" t="s">
        <v>159</v>
      </c>
      <c r="N18" s="1"/>
      <c r="O18" s="1" t="s">
        <v>159</v>
      </c>
      <c r="P18" s="1" t="s">
        <v>159</v>
      </c>
      <c r="Q18" s="1" t="s">
        <v>159</v>
      </c>
      <c r="R18" s="1" t="s">
        <v>159</v>
      </c>
      <c r="S18" s="1" t="s">
        <v>159</v>
      </c>
    </row>
    <row r="19" spans="1:19" x14ac:dyDescent="0.45">
      <c r="A19" s="2">
        <v>45265.464872685188</v>
      </c>
      <c r="B19" s="1" t="s">
        <v>165</v>
      </c>
      <c r="C19" s="1" t="s">
        <v>159</v>
      </c>
      <c r="D19" s="1" t="s">
        <v>160</v>
      </c>
      <c r="E19" s="1" t="s">
        <v>159</v>
      </c>
      <c r="F19" s="1" t="s">
        <v>159</v>
      </c>
      <c r="G19" s="1" t="s">
        <v>160</v>
      </c>
      <c r="H19" s="1" t="s">
        <v>159</v>
      </c>
      <c r="I19" s="1" t="s">
        <v>160</v>
      </c>
      <c r="J19" s="1" t="s">
        <v>174</v>
      </c>
      <c r="K19" s="1" t="s">
        <v>160</v>
      </c>
      <c r="L19" s="1" t="s">
        <v>175</v>
      </c>
      <c r="M19" s="1" t="s">
        <v>159</v>
      </c>
      <c r="N19" s="1"/>
      <c r="O19" s="1" t="s">
        <v>162</v>
      </c>
      <c r="P19" s="1" t="s">
        <v>160</v>
      </c>
      <c r="Q19" s="1" t="s">
        <v>160</v>
      </c>
      <c r="R19" s="1" t="s">
        <v>160</v>
      </c>
      <c r="S19" s="1" t="s">
        <v>159</v>
      </c>
    </row>
    <row r="20" spans="1:19" x14ac:dyDescent="0.45">
      <c r="A20" s="2">
        <v>45265.464988425927</v>
      </c>
      <c r="B20" s="1" t="s">
        <v>165</v>
      </c>
      <c r="C20" s="1" t="s">
        <v>159</v>
      </c>
      <c r="D20" s="1" t="s">
        <v>160</v>
      </c>
      <c r="E20" s="1" t="s">
        <v>159</v>
      </c>
      <c r="F20" s="1" t="s">
        <v>160</v>
      </c>
      <c r="G20" s="1" t="s">
        <v>159</v>
      </c>
      <c r="H20" s="1" t="s">
        <v>159</v>
      </c>
      <c r="I20" s="1" t="s">
        <v>160</v>
      </c>
      <c r="J20" s="1"/>
      <c r="K20" s="1" t="s">
        <v>160</v>
      </c>
      <c r="L20" s="1"/>
      <c r="M20" s="1" t="s">
        <v>160</v>
      </c>
      <c r="N20" s="1"/>
      <c r="O20" s="1" t="s">
        <v>159</v>
      </c>
      <c r="P20" s="1" t="s">
        <v>160</v>
      </c>
      <c r="Q20" s="1" t="s">
        <v>160</v>
      </c>
      <c r="R20" s="1" t="s">
        <v>162</v>
      </c>
      <c r="S20" s="1" t="s">
        <v>160</v>
      </c>
    </row>
    <row r="21" spans="1:19" x14ac:dyDescent="0.45">
      <c r="A21" s="2">
        <v>45265.465682870374</v>
      </c>
      <c r="B21" s="1" t="s">
        <v>171</v>
      </c>
      <c r="C21" s="1" t="s">
        <v>162</v>
      </c>
      <c r="D21" s="1" t="s">
        <v>159</v>
      </c>
      <c r="E21" s="1" t="s">
        <v>159</v>
      </c>
      <c r="F21" s="1" t="s">
        <v>160</v>
      </c>
      <c r="G21" s="1" t="s">
        <v>159</v>
      </c>
      <c r="H21" s="1" t="s">
        <v>159</v>
      </c>
      <c r="I21" s="1" t="s">
        <v>160</v>
      </c>
      <c r="J21" s="1" t="s">
        <v>176</v>
      </c>
      <c r="K21" s="1" t="s">
        <v>159</v>
      </c>
      <c r="L21" s="1" t="s">
        <v>177</v>
      </c>
      <c r="M21" s="1" t="s">
        <v>159</v>
      </c>
      <c r="N21" s="1" t="s">
        <v>178</v>
      </c>
      <c r="O21" s="1" t="s">
        <v>159</v>
      </c>
      <c r="P21" s="1" t="s">
        <v>159</v>
      </c>
      <c r="Q21" s="1" t="s">
        <v>159</v>
      </c>
      <c r="R21" s="1" t="s">
        <v>160</v>
      </c>
      <c r="S21" s="1" t="s">
        <v>159</v>
      </c>
    </row>
    <row r="22" spans="1:19" x14ac:dyDescent="0.45">
      <c r="A22" s="2">
        <v>45265.466481481482</v>
      </c>
      <c r="B22" s="1" t="s">
        <v>158</v>
      </c>
      <c r="C22" s="1" t="s">
        <v>159</v>
      </c>
      <c r="D22" s="1" t="s">
        <v>159</v>
      </c>
      <c r="E22" s="1" t="s">
        <v>159</v>
      </c>
      <c r="F22" s="1" t="s">
        <v>159</v>
      </c>
      <c r="G22" s="1" t="s">
        <v>159</v>
      </c>
      <c r="H22" s="1" t="s">
        <v>159</v>
      </c>
      <c r="I22" s="1" t="s">
        <v>159</v>
      </c>
      <c r="J22" s="1"/>
      <c r="K22" s="1" t="s">
        <v>159</v>
      </c>
      <c r="L22" s="1"/>
      <c r="M22" s="1" t="s">
        <v>159</v>
      </c>
      <c r="N22" s="1"/>
      <c r="O22" s="1" t="s">
        <v>159</v>
      </c>
      <c r="P22" s="1" t="s">
        <v>160</v>
      </c>
      <c r="Q22" s="1" t="s">
        <v>160</v>
      </c>
      <c r="R22" s="1" t="s">
        <v>159</v>
      </c>
      <c r="S22" s="1" t="s">
        <v>159</v>
      </c>
    </row>
    <row r="23" spans="1:19" x14ac:dyDescent="0.45">
      <c r="A23" s="2">
        <v>45265.473101851851</v>
      </c>
      <c r="B23" s="1" t="s">
        <v>165</v>
      </c>
      <c r="C23" s="1" t="s">
        <v>159</v>
      </c>
      <c r="D23" s="1" t="s">
        <v>159</v>
      </c>
      <c r="E23" s="1" t="s">
        <v>159</v>
      </c>
      <c r="F23" s="1" t="s">
        <v>159</v>
      </c>
      <c r="G23" s="1" t="s">
        <v>159</v>
      </c>
      <c r="H23" s="1" t="s">
        <v>162</v>
      </c>
      <c r="I23" s="1" t="s">
        <v>160</v>
      </c>
      <c r="J23" s="1" t="s">
        <v>179</v>
      </c>
      <c r="K23" s="1" t="s">
        <v>160</v>
      </c>
      <c r="L23" s="1" t="s">
        <v>180</v>
      </c>
      <c r="M23" s="1" t="s">
        <v>160</v>
      </c>
      <c r="N23" s="1"/>
      <c r="O23" s="1" t="s">
        <v>159</v>
      </c>
      <c r="P23" s="1" t="s">
        <v>159</v>
      </c>
      <c r="Q23" s="1" t="s">
        <v>160</v>
      </c>
      <c r="R23" s="1" t="s">
        <v>159</v>
      </c>
      <c r="S23" s="1" t="s">
        <v>159</v>
      </c>
    </row>
    <row r="24" spans="1:19" x14ac:dyDescent="0.45">
      <c r="A24" s="2">
        <v>45265.475648148145</v>
      </c>
      <c r="B24" s="1" t="s">
        <v>165</v>
      </c>
      <c r="C24" s="1" t="s">
        <v>159</v>
      </c>
      <c r="D24" s="1" t="s">
        <v>159</v>
      </c>
      <c r="E24" s="1" t="s">
        <v>159</v>
      </c>
      <c r="F24" s="1" t="s">
        <v>159</v>
      </c>
      <c r="G24" s="1" t="s">
        <v>162</v>
      </c>
      <c r="H24" s="1" t="s">
        <v>162</v>
      </c>
      <c r="I24" s="1" t="s">
        <v>159</v>
      </c>
      <c r="J24" s="1"/>
      <c r="K24" s="1" t="s">
        <v>159</v>
      </c>
      <c r="L24" s="1"/>
      <c r="M24" s="1" t="s">
        <v>159</v>
      </c>
      <c r="N24" s="1"/>
      <c r="O24" s="1" t="s">
        <v>159</v>
      </c>
      <c r="P24" s="1" t="s">
        <v>159</v>
      </c>
      <c r="Q24" s="1" t="s">
        <v>159</v>
      </c>
      <c r="R24" s="1" t="s">
        <v>162</v>
      </c>
      <c r="S24" s="1" t="s">
        <v>159</v>
      </c>
    </row>
    <row r="25" spans="1:19" x14ac:dyDescent="0.45">
      <c r="A25" s="2">
        <v>45265.500833333332</v>
      </c>
      <c r="B25" s="1" t="s">
        <v>163</v>
      </c>
      <c r="C25" s="1" t="s">
        <v>160</v>
      </c>
      <c r="D25" s="1" t="s">
        <v>160</v>
      </c>
      <c r="E25" s="1" t="s">
        <v>160</v>
      </c>
      <c r="F25" s="1" t="s">
        <v>162</v>
      </c>
      <c r="G25" s="1" t="s">
        <v>160</v>
      </c>
      <c r="H25" s="1" t="s">
        <v>160</v>
      </c>
      <c r="I25" s="1" t="s">
        <v>160</v>
      </c>
      <c r="J25" s="1"/>
      <c r="K25" s="1" t="s">
        <v>160</v>
      </c>
      <c r="L25" s="1"/>
      <c r="M25" s="1" t="s">
        <v>160</v>
      </c>
      <c r="N25" s="1"/>
      <c r="O25" s="1" t="s">
        <v>160</v>
      </c>
      <c r="P25" s="1" t="s">
        <v>159</v>
      </c>
      <c r="Q25" s="1" t="s">
        <v>160</v>
      </c>
      <c r="R25" s="1" t="s">
        <v>160</v>
      </c>
      <c r="S25" s="1" t="s">
        <v>160</v>
      </c>
    </row>
    <row r="26" spans="1:19" x14ac:dyDescent="0.45">
      <c r="A26" s="2">
        <v>45265.500914351855</v>
      </c>
      <c r="B26" s="1" t="s">
        <v>163</v>
      </c>
      <c r="C26" s="1" t="s">
        <v>160</v>
      </c>
      <c r="D26" s="1" t="s">
        <v>160</v>
      </c>
      <c r="E26" s="1" t="s">
        <v>160</v>
      </c>
      <c r="F26" s="1" t="s">
        <v>159</v>
      </c>
      <c r="G26" s="1" t="s">
        <v>160</v>
      </c>
      <c r="H26" s="1" t="s">
        <v>160</v>
      </c>
      <c r="I26" s="1" t="s">
        <v>160</v>
      </c>
      <c r="J26" s="1"/>
      <c r="K26" s="1" t="s">
        <v>160</v>
      </c>
      <c r="L26" s="1"/>
      <c r="M26" s="1" t="s">
        <v>160</v>
      </c>
      <c r="N26" s="1"/>
      <c r="O26" s="1" t="s">
        <v>160</v>
      </c>
      <c r="P26" s="1" t="s">
        <v>160</v>
      </c>
      <c r="Q26" s="1" t="s">
        <v>160</v>
      </c>
      <c r="R26" s="1" t="s">
        <v>160</v>
      </c>
      <c r="S26" s="1" t="s">
        <v>160</v>
      </c>
    </row>
    <row r="27" spans="1:19" x14ac:dyDescent="0.45">
      <c r="A27" s="2">
        <v>45265.502928240741</v>
      </c>
      <c r="B27" s="1" t="s">
        <v>170</v>
      </c>
      <c r="C27" s="1" t="s">
        <v>159</v>
      </c>
      <c r="D27" s="1" t="s">
        <v>159</v>
      </c>
      <c r="E27" s="1" t="s">
        <v>160</v>
      </c>
      <c r="F27" s="1" t="s">
        <v>159</v>
      </c>
      <c r="G27" s="1" t="s">
        <v>160</v>
      </c>
      <c r="H27" s="1" t="s">
        <v>162</v>
      </c>
      <c r="I27" s="1" t="s">
        <v>159</v>
      </c>
      <c r="J27" s="1" t="s">
        <v>181</v>
      </c>
      <c r="K27" s="1" t="s">
        <v>160</v>
      </c>
      <c r="L27" s="1" t="s">
        <v>182</v>
      </c>
      <c r="M27" s="1" t="s">
        <v>159</v>
      </c>
      <c r="N27" s="1" t="s">
        <v>183</v>
      </c>
      <c r="O27" s="1" t="s">
        <v>159</v>
      </c>
      <c r="P27" s="1" t="s">
        <v>160</v>
      </c>
      <c r="Q27" s="1" t="s">
        <v>160</v>
      </c>
      <c r="R27" s="1" t="s">
        <v>159</v>
      </c>
      <c r="S27" s="1" t="s">
        <v>159</v>
      </c>
    </row>
    <row r="28" spans="1:19" x14ac:dyDescent="0.45">
      <c r="A28" s="2">
        <v>45265.521539351852</v>
      </c>
      <c r="B28" s="1" t="s">
        <v>165</v>
      </c>
      <c r="C28" s="1" t="s">
        <v>160</v>
      </c>
      <c r="D28" s="1" t="s">
        <v>159</v>
      </c>
      <c r="E28" s="1" t="s">
        <v>160</v>
      </c>
      <c r="F28" s="1" t="s">
        <v>160</v>
      </c>
      <c r="G28" s="1" t="s">
        <v>159</v>
      </c>
      <c r="H28" s="1" t="s">
        <v>160</v>
      </c>
      <c r="I28" s="1" t="s">
        <v>160</v>
      </c>
      <c r="J28" s="1"/>
      <c r="K28" s="1" t="s">
        <v>160</v>
      </c>
      <c r="L28" s="1"/>
      <c r="M28" s="1" t="s">
        <v>160</v>
      </c>
      <c r="N28" s="1"/>
      <c r="O28" s="1" t="s">
        <v>160</v>
      </c>
      <c r="P28" s="1" t="s">
        <v>160</v>
      </c>
      <c r="Q28" s="1" t="s">
        <v>159</v>
      </c>
      <c r="R28" s="1" t="s">
        <v>160</v>
      </c>
      <c r="S28" s="1" t="s">
        <v>159</v>
      </c>
    </row>
    <row r="29" spans="1:19" x14ac:dyDescent="0.45">
      <c r="A29" s="2">
        <v>45265.567407407405</v>
      </c>
      <c r="B29" s="1" t="s">
        <v>165</v>
      </c>
      <c r="C29" s="1" t="s">
        <v>162</v>
      </c>
      <c r="D29" s="1" t="s">
        <v>159</v>
      </c>
      <c r="E29" s="1" t="s">
        <v>162</v>
      </c>
      <c r="F29" s="1" t="s">
        <v>160</v>
      </c>
      <c r="G29" s="1" t="s">
        <v>162</v>
      </c>
      <c r="H29" s="1" t="s">
        <v>162</v>
      </c>
      <c r="I29" s="1" t="s">
        <v>159</v>
      </c>
      <c r="J29" s="1" t="s">
        <v>184</v>
      </c>
      <c r="K29" s="1" t="s">
        <v>159</v>
      </c>
      <c r="L29" s="1" t="s">
        <v>185</v>
      </c>
      <c r="M29" s="1" t="s">
        <v>160</v>
      </c>
      <c r="N29" s="1" t="s">
        <v>186</v>
      </c>
      <c r="O29" s="1" t="s">
        <v>160</v>
      </c>
      <c r="P29" s="1" t="s">
        <v>160</v>
      </c>
      <c r="Q29" s="1" t="s">
        <v>160</v>
      </c>
      <c r="R29" s="1" t="s">
        <v>159</v>
      </c>
      <c r="S29" s="1" t="s">
        <v>159</v>
      </c>
    </row>
    <row r="30" spans="1:19" x14ac:dyDescent="0.45">
      <c r="A30" s="2">
        <v>45265.587766203702</v>
      </c>
      <c r="B30" s="1" t="s">
        <v>163</v>
      </c>
      <c r="C30" s="1" t="s">
        <v>159</v>
      </c>
      <c r="D30" s="1" t="s">
        <v>160</v>
      </c>
      <c r="E30" s="1" t="s">
        <v>159</v>
      </c>
      <c r="F30" s="1" t="s">
        <v>160</v>
      </c>
      <c r="G30" s="1" t="s">
        <v>159</v>
      </c>
      <c r="H30" s="1" t="s">
        <v>159</v>
      </c>
      <c r="I30" s="1" t="s">
        <v>160</v>
      </c>
      <c r="J30" s="1" t="s">
        <v>187</v>
      </c>
      <c r="K30" s="1" t="s">
        <v>160</v>
      </c>
      <c r="L30" s="1" t="s">
        <v>188</v>
      </c>
      <c r="M30" s="1" t="s">
        <v>160</v>
      </c>
      <c r="N30" s="1" t="s">
        <v>189</v>
      </c>
      <c r="O30" s="1" t="s">
        <v>159</v>
      </c>
      <c r="P30" s="1" t="s">
        <v>160</v>
      </c>
      <c r="Q30" s="1" t="s">
        <v>160</v>
      </c>
      <c r="R30" s="1" t="s">
        <v>160</v>
      </c>
      <c r="S30" s="1" t="s">
        <v>160</v>
      </c>
    </row>
    <row r="31" spans="1:19" x14ac:dyDescent="0.45">
      <c r="A31" s="2">
        <v>45265.612962962965</v>
      </c>
      <c r="B31" s="1" t="s">
        <v>163</v>
      </c>
      <c r="C31" s="1" t="s">
        <v>159</v>
      </c>
      <c r="D31" s="1" t="s">
        <v>159</v>
      </c>
      <c r="E31" s="1" t="s">
        <v>159</v>
      </c>
      <c r="F31" s="1" t="s">
        <v>159</v>
      </c>
      <c r="G31" s="1" t="s">
        <v>162</v>
      </c>
      <c r="H31" s="1" t="s">
        <v>159</v>
      </c>
      <c r="I31" s="1" t="s">
        <v>159</v>
      </c>
      <c r="J31" s="1"/>
      <c r="K31" s="1" t="s">
        <v>159</v>
      </c>
      <c r="L31" s="1"/>
      <c r="M31" s="1" t="s">
        <v>159</v>
      </c>
      <c r="N31" s="1"/>
      <c r="O31" s="1" t="s">
        <v>159</v>
      </c>
      <c r="P31" s="1" t="s">
        <v>160</v>
      </c>
      <c r="Q31" s="1" t="s">
        <v>160</v>
      </c>
      <c r="R31" s="1" t="s">
        <v>160</v>
      </c>
      <c r="S31" s="1" t="s">
        <v>160</v>
      </c>
    </row>
    <row r="32" spans="1:19" x14ac:dyDescent="0.45">
      <c r="A32" s="2">
        <v>45265.623333333337</v>
      </c>
      <c r="B32" s="1" t="s">
        <v>165</v>
      </c>
      <c r="C32" s="1" t="s">
        <v>159</v>
      </c>
      <c r="D32" s="1" t="s">
        <v>159</v>
      </c>
      <c r="E32" s="1" t="s">
        <v>159</v>
      </c>
      <c r="F32" s="1" t="s">
        <v>162</v>
      </c>
      <c r="G32" s="1" t="s">
        <v>162</v>
      </c>
      <c r="H32" s="1" t="s">
        <v>162</v>
      </c>
      <c r="I32" s="1" t="s">
        <v>160</v>
      </c>
      <c r="J32" s="1" t="s">
        <v>190</v>
      </c>
      <c r="K32" s="1" t="s">
        <v>159</v>
      </c>
      <c r="L32" s="1"/>
      <c r="M32" s="1" t="s">
        <v>160</v>
      </c>
      <c r="N32" s="1"/>
      <c r="O32" s="1" t="s">
        <v>162</v>
      </c>
      <c r="P32" s="1" t="s">
        <v>160</v>
      </c>
      <c r="Q32" s="1" t="s">
        <v>160</v>
      </c>
      <c r="R32" s="1" t="s">
        <v>160</v>
      </c>
      <c r="S32" s="1" t="s">
        <v>159</v>
      </c>
    </row>
    <row r="33" spans="1:19" x14ac:dyDescent="0.45">
      <c r="A33" s="2">
        <v>45265.630706018521</v>
      </c>
      <c r="B33" s="1" t="s">
        <v>163</v>
      </c>
      <c r="C33" s="1" t="s">
        <v>160</v>
      </c>
      <c r="D33" s="1" t="s">
        <v>160</v>
      </c>
      <c r="E33" s="1" t="s">
        <v>160</v>
      </c>
      <c r="F33" s="1" t="s">
        <v>160</v>
      </c>
      <c r="G33" s="1" t="s">
        <v>160</v>
      </c>
      <c r="H33" s="1" t="s">
        <v>160</v>
      </c>
      <c r="I33" s="1" t="s">
        <v>160</v>
      </c>
      <c r="J33" s="1" t="s">
        <v>191</v>
      </c>
      <c r="K33" s="1" t="s">
        <v>160</v>
      </c>
      <c r="L33" s="1" t="s">
        <v>192</v>
      </c>
      <c r="M33" s="1" t="s">
        <v>160</v>
      </c>
      <c r="N33" s="1" t="s">
        <v>193</v>
      </c>
      <c r="O33" s="1" t="s">
        <v>160</v>
      </c>
      <c r="P33" s="1" t="s">
        <v>162</v>
      </c>
      <c r="Q33" s="1" t="s">
        <v>160</v>
      </c>
      <c r="R33" s="1" t="s">
        <v>160</v>
      </c>
      <c r="S33" s="1" t="s">
        <v>160</v>
      </c>
    </row>
    <row r="34" spans="1:19" x14ac:dyDescent="0.45">
      <c r="A34" s="2">
        <v>45265.637129629627</v>
      </c>
      <c r="B34" s="1" t="s">
        <v>165</v>
      </c>
      <c r="C34" s="1" t="s">
        <v>159</v>
      </c>
      <c r="D34" s="1" t="s">
        <v>159</v>
      </c>
      <c r="E34" s="1" t="s">
        <v>159</v>
      </c>
      <c r="F34" s="1" t="s">
        <v>159</v>
      </c>
      <c r="G34" s="1" t="s">
        <v>162</v>
      </c>
      <c r="H34" s="1" t="s">
        <v>159</v>
      </c>
      <c r="I34" s="1" t="s">
        <v>159</v>
      </c>
      <c r="J34" s="1"/>
      <c r="K34" s="1" t="s">
        <v>159</v>
      </c>
      <c r="L34" s="1"/>
      <c r="M34" s="1" t="s">
        <v>159</v>
      </c>
      <c r="N34" s="1"/>
      <c r="O34" s="1" t="s">
        <v>159</v>
      </c>
      <c r="P34" s="1" t="s">
        <v>160</v>
      </c>
      <c r="Q34" s="1" t="s">
        <v>160</v>
      </c>
      <c r="R34" s="1" t="s">
        <v>160</v>
      </c>
      <c r="S34" s="1" t="s">
        <v>159</v>
      </c>
    </row>
    <row r="35" spans="1:19" x14ac:dyDescent="0.45">
      <c r="A35" s="2">
        <v>45265.651631944442</v>
      </c>
      <c r="B35" s="1" t="s">
        <v>166</v>
      </c>
      <c r="C35" s="1" t="s">
        <v>160</v>
      </c>
      <c r="D35" s="1" t="s">
        <v>159</v>
      </c>
      <c r="E35" s="1" t="s">
        <v>159</v>
      </c>
      <c r="F35" s="1" t="s">
        <v>160</v>
      </c>
      <c r="G35" s="1" t="s">
        <v>159</v>
      </c>
      <c r="H35" s="1" t="s">
        <v>159</v>
      </c>
      <c r="I35" s="1" t="s">
        <v>159</v>
      </c>
      <c r="J35" s="1"/>
      <c r="K35" s="1" t="s">
        <v>159</v>
      </c>
      <c r="L35" s="1"/>
      <c r="M35" s="1" t="s">
        <v>159</v>
      </c>
      <c r="N35" s="1"/>
      <c r="O35" s="1" t="s">
        <v>159</v>
      </c>
      <c r="P35" s="1" t="s">
        <v>160</v>
      </c>
      <c r="Q35" s="1" t="s">
        <v>160</v>
      </c>
      <c r="R35" s="1" t="s">
        <v>159</v>
      </c>
      <c r="S35" s="1" t="s">
        <v>160</v>
      </c>
    </row>
    <row r="36" spans="1:19" x14ac:dyDescent="0.45">
      <c r="A36" s="2">
        <v>45265.657939814817</v>
      </c>
      <c r="B36" s="1" t="s">
        <v>166</v>
      </c>
      <c r="C36" s="1" t="s">
        <v>160</v>
      </c>
      <c r="D36" s="1" t="s">
        <v>159</v>
      </c>
      <c r="E36" s="1" t="s">
        <v>160</v>
      </c>
      <c r="F36" s="1" t="s">
        <v>160</v>
      </c>
      <c r="G36" s="1" t="s">
        <v>160</v>
      </c>
      <c r="H36" s="1" t="s">
        <v>159</v>
      </c>
      <c r="I36" s="1" t="s">
        <v>159</v>
      </c>
      <c r="J36" s="1"/>
      <c r="K36" s="1" t="s">
        <v>159</v>
      </c>
      <c r="L36" s="1"/>
      <c r="M36" s="1" t="s">
        <v>159</v>
      </c>
      <c r="N36" s="1"/>
      <c r="O36" s="1" t="s">
        <v>159</v>
      </c>
      <c r="P36" s="1" t="s">
        <v>159</v>
      </c>
      <c r="Q36" s="1" t="s">
        <v>159</v>
      </c>
      <c r="R36" s="1" t="s">
        <v>159</v>
      </c>
      <c r="S36" s="1" t="s">
        <v>162</v>
      </c>
    </row>
    <row r="37" spans="1:19" x14ac:dyDescent="0.45">
      <c r="A37" s="2">
        <v>45265.660219907404</v>
      </c>
      <c r="B37" s="1" t="s">
        <v>158</v>
      </c>
      <c r="C37" s="1" t="s">
        <v>159</v>
      </c>
      <c r="D37" s="1" t="s">
        <v>159</v>
      </c>
      <c r="E37" s="1" t="s">
        <v>162</v>
      </c>
      <c r="F37" s="1" t="s">
        <v>160</v>
      </c>
      <c r="G37" s="1" t="s">
        <v>162</v>
      </c>
      <c r="H37" s="1" t="s">
        <v>159</v>
      </c>
      <c r="I37" s="1" t="s">
        <v>159</v>
      </c>
      <c r="J37" s="1"/>
      <c r="K37" s="1" t="s">
        <v>162</v>
      </c>
      <c r="L37" s="1"/>
      <c r="M37" s="1" t="s">
        <v>160</v>
      </c>
      <c r="N37" s="1"/>
      <c r="O37" s="1" t="s">
        <v>159</v>
      </c>
      <c r="P37" s="1" t="s">
        <v>159</v>
      </c>
      <c r="Q37" s="1" t="s">
        <v>160</v>
      </c>
      <c r="R37" s="1" t="s">
        <v>159</v>
      </c>
      <c r="S37" s="1" t="s">
        <v>160</v>
      </c>
    </row>
    <row r="38" spans="1:19" x14ac:dyDescent="0.45">
      <c r="A38" s="2">
        <v>45265.667222222219</v>
      </c>
      <c r="B38" s="1" t="s">
        <v>161</v>
      </c>
      <c r="C38" s="1" t="s">
        <v>160</v>
      </c>
      <c r="D38" s="1" t="s">
        <v>159</v>
      </c>
      <c r="E38" s="1" t="s">
        <v>159</v>
      </c>
      <c r="F38" s="1" t="s">
        <v>159</v>
      </c>
      <c r="G38" s="1" t="s">
        <v>159</v>
      </c>
      <c r="H38" s="1" t="s">
        <v>162</v>
      </c>
      <c r="I38" s="1" t="s">
        <v>159</v>
      </c>
      <c r="J38" s="1"/>
      <c r="K38" s="1" t="s">
        <v>159</v>
      </c>
      <c r="L38" s="1"/>
      <c r="M38" s="1" t="s">
        <v>160</v>
      </c>
      <c r="N38" s="1"/>
      <c r="O38" s="1" t="s">
        <v>162</v>
      </c>
      <c r="P38" s="1" t="s">
        <v>159</v>
      </c>
      <c r="Q38" s="1" t="s">
        <v>160</v>
      </c>
      <c r="R38" s="1" t="s">
        <v>159</v>
      </c>
      <c r="S38" s="1" t="s">
        <v>160</v>
      </c>
    </row>
    <row r="39" spans="1:19" x14ac:dyDescent="0.45">
      <c r="A39" s="2">
        <v>45265.681307870371</v>
      </c>
      <c r="B39" s="1" t="s">
        <v>166</v>
      </c>
      <c r="C39" s="1" t="s">
        <v>162</v>
      </c>
      <c r="D39" s="1" t="s">
        <v>160</v>
      </c>
      <c r="E39" s="1" t="s">
        <v>159</v>
      </c>
      <c r="F39" s="1" t="s">
        <v>159</v>
      </c>
      <c r="G39" s="1" t="s">
        <v>159</v>
      </c>
      <c r="H39" s="1" t="s">
        <v>162</v>
      </c>
      <c r="I39" s="1" t="s">
        <v>159</v>
      </c>
      <c r="J39" s="1"/>
      <c r="K39" s="1" t="s">
        <v>159</v>
      </c>
      <c r="L39" s="1"/>
      <c r="M39" s="1" t="s">
        <v>159</v>
      </c>
      <c r="N39" s="1"/>
      <c r="O39" s="1" t="s">
        <v>159</v>
      </c>
      <c r="P39" s="1" t="s">
        <v>160</v>
      </c>
      <c r="Q39" s="1" t="s">
        <v>159</v>
      </c>
      <c r="R39" s="1" t="s">
        <v>162</v>
      </c>
      <c r="S39" s="1" t="s">
        <v>159</v>
      </c>
    </row>
    <row r="40" spans="1:19" x14ac:dyDescent="0.45">
      <c r="A40" s="2">
        <v>45265.701273148145</v>
      </c>
      <c r="B40" s="1" t="s">
        <v>170</v>
      </c>
      <c r="C40" s="1" t="s">
        <v>159</v>
      </c>
      <c r="D40" s="1" t="s">
        <v>159</v>
      </c>
      <c r="E40" s="1" t="s">
        <v>162</v>
      </c>
      <c r="F40" s="1" t="s">
        <v>160</v>
      </c>
      <c r="G40" s="1" t="s">
        <v>160</v>
      </c>
      <c r="H40" s="1" t="s">
        <v>159</v>
      </c>
      <c r="I40" s="1" t="s">
        <v>160</v>
      </c>
      <c r="J40" s="1"/>
      <c r="K40" s="1" t="s">
        <v>160</v>
      </c>
      <c r="L40" s="1"/>
      <c r="M40" s="1" t="s">
        <v>160</v>
      </c>
      <c r="N40" s="1"/>
      <c r="O40" s="1" t="s">
        <v>159</v>
      </c>
      <c r="P40" s="1" t="s">
        <v>159</v>
      </c>
      <c r="Q40" s="1" t="s">
        <v>160</v>
      </c>
      <c r="R40" s="1" t="s">
        <v>159</v>
      </c>
      <c r="S40" s="1" t="s">
        <v>159</v>
      </c>
    </row>
    <row r="41" spans="1:19" x14ac:dyDescent="0.45">
      <c r="A41" s="2">
        <v>45265.714988425927</v>
      </c>
      <c r="B41" s="1" t="s">
        <v>165</v>
      </c>
      <c r="C41" s="1" t="s">
        <v>162</v>
      </c>
      <c r="D41" s="1" t="s">
        <v>159</v>
      </c>
      <c r="E41" s="1" t="s">
        <v>159</v>
      </c>
      <c r="F41" s="1" t="s">
        <v>159</v>
      </c>
      <c r="G41" s="1" t="s">
        <v>159</v>
      </c>
      <c r="H41" s="1" t="s">
        <v>159</v>
      </c>
      <c r="I41" s="1" t="s">
        <v>160</v>
      </c>
      <c r="J41" s="1"/>
      <c r="K41" s="1" t="s">
        <v>160</v>
      </c>
      <c r="L41" s="1"/>
      <c r="M41" s="1" t="s">
        <v>160</v>
      </c>
      <c r="N41" s="1"/>
      <c r="O41" s="1" t="s">
        <v>160</v>
      </c>
      <c r="P41" s="1" t="s">
        <v>160</v>
      </c>
      <c r="Q41" s="1" t="s">
        <v>160</v>
      </c>
      <c r="R41" s="1" t="s">
        <v>160</v>
      </c>
      <c r="S41" s="1" t="s">
        <v>160</v>
      </c>
    </row>
    <row r="42" spans="1:19" x14ac:dyDescent="0.45">
      <c r="A42" s="2">
        <v>45265.715370370373</v>
      </c>
      <c r="B42" s="1" t="s">
        <v>166</v>
      </c>
      <c r="C42" s="1" t="s">
        <v>159</v>
      </c>
      <c r="D42" s="1" t="s">
        <v>159</v>
      </c>
      <c r="E42" s="1" t="s">
        <v>159</v>
      </c>
      <c r="F42" s="1" t="s">
        <v>159</v>
      </c>
      <c r="G42" s="1" t="s">
        <v>159</v>
      </c>
      <c r="H42" s="1" t="s">
        <v>162</v>
      </c>
      <c r="I42" s="1" t="s">
        <v>159</v>
      </c>
      <c r="J42" s="1"/>
      <c r="K42" s="1" t="s">
        <v>160</v>
      </c>
      <c r="L42" s="1"/>
      <c r="M42" s="1" t="s">
        <v>160</v>
      </c>
      <c r="N42" s="1"/>
      <c r="O42" s="1" t="s">
        <v>162</v>
      </c>
      <c r="P42" s="1" t="s">
        <v>159</v>
      </c>
      <c r="Q42" s="1" t="s">
        <v>159</v>
      </c>
      <c r="R42" s="1" t="s">
        <v>159</v>
      </c>
      <c r="S42" s="1" t="s">
        <v>159</v>
      </c>
    </row>
    <row r="43" spans="1:19" x14ac:dyDescent="0.45">
      <c r="A43" s="2">
        <v>45265.720636574071</v>
      </c>
      <c r="B43" s="1" t="s">
        <v>165</v>
      </c>
      <c r="C43" s="1" t="s">
        <v>159</v>
      </c>
      <c r="D43" s="1" t="s">
        <v>160</v>
      </c>
      <c r="E43" s="1" t="s">
        <v>160</v>
      </c>
      <c r="F43" s="1" t="s">
        <v>159</v>
      </c>
      <c r="G43" s="1" t="s">
        <v>160</v>
      </c>
      <c r="H43" s="1" t="s">
        <v>159</v>
      </c>
      <c r="I43" s="1" t="s">
        <v>160</v>
      </c>
      <c r="J43" s="1"/>
      <c r="K43" s="1" t="s">
        <v>160</v>
      </c>
      <c r="L43" s="1"/>
      <c r="M43" s="1" t="s">
        <v>160</v>
      </c>
      <c r="N43" s="1"/>
      <c r="O43" s="1" t="s">
        <v>160</v>
      </c>
      <c r="P43" s="1" t="s">
        <v>160</v>
      </c>
      <c r="Q43" s="1" t="s">
        <v>160</v>
      </c>
      <c r="R43" s="1" t="s">
        <v>160</v>
      </c>
      <c r="S43" s="1" t="s">
        <v>164</v>
      </c>
    </row>
    <row r="44" spans="1:19" x14ac:dyDescent="0.45">
      <c r="A44" s="2">
        <v>45265.730497685188</v>
      </c>
      <c r="B44" s="1" t="s">
        <v>166</v>
      </c>
      <c r="C44" s="1" t="s">
        <v>160</v>
      </c>
      <c r="D44" s="1" t="s">
        <v>160</v>
      </c>
      <c r="E44" s="1" t="s">
        <v>159</v>
      </c>
      <c r="F44" s="1" t="s">
        <v>159</v>
      </c>
      <c r="G44" s="1" t="s">
        <v>159</v>
      </c>
      <c r="H44" s="1" t="s">
        <v>159</v>
      </c>
      <c r="I44" s="1" t="s">
        <v>160</v>
      </c>
      <c r="J44" s="1" t="s">
        <v>194</v>
      </c>
      <c r="K44" s="1" t="s">
        <v>159</v>
      </c>
      <c r="L44" s="1"/>
      <c r="M44" s="1" t="s">
        <v>160</v>
      </c>
      <c r="N44" s="1"/>
      <c r="O44" s="1" t="s">
        <v>159</v>
      </c>
      <c r="P44" s="1" t="s">
        <v>160</v>
      </c>
      <c r="Q44" s="1" t="s">
        <v>160</v>
      </c>
      <c r="R44" s="1" t="s">
        <v>160</v>
      </c>
      <c r="S44" s="1" t="s">
        <v>160</v>
      </c>
    </row>
    <row r="45" spans="1:19" x14ac:dyDescent="0.45">
      <c r="A45" s="2">
        <v>45265.731145833335</v>
      </c>
      <c r="B45" s="1" t="s">
        <v>165</v>
      </c>
      <c r="C45" s="1" t="s">
        <v>159</v>
      </c>
      <c r="D45" s="1" t="s">
        <v>159</v>
      </c>
      <c r="E45" s="1" t="s">
        <v>160</v>
      </c>
      <c r="F45" s="1" t="s">
        <v>159</v>
      </c>
      <c r="G45" s="1" t="s">
        <v>162</v>
      </c>
      <c r="H45" s="1" t="s">
        <v>160</v>
      </c>
      <c r="I45" s="1" t="s">
        <v>159</v>
      </c>
      <c r="J45" s="1"/>
      <c r="K45" s="1" t="s">
        <v>159</v>
      </c>
      <c r="L45" s="1"/>
      <c r="M45" s="1" t="s">
        <v>159</v>
      </c>
      <c r="N45" s="1"/>
      <c r="O45" s="1" t="s">
        <v>159</v>
      </c>
      <c r="P45" s="1" t="s">
        <v>160</v>
      </c>
      <c r="Q45" s="1" t="s">
        <v>160</v>
      </c>
      <c r="R45" s="1" t="s">
        <v>159</v>
      </c>
      <c r="S45" s="1" t="s">
        <v>159</v>
      </c>
    </row>
    <row r="46" spans="1:19" x14ac:dyDescent="0.45">
      <c r="A46" s="2">
        <v>45265.735127314816</v>
      </c>
      <c r="B46" s="1" t="s">
        <v>163</v>
      </c>
      <c r="C46" s="1" t="s">
        <v>160</v>
      </c>
      <c r="D46" s="1" t="s">
        <v>160</v>
      </c>
      <c r="E46" s="1" t="s">
        <v>160</v>
      </c>
      <c r="F46" s="1" t="s">
        <v>160</v>
      </c>
      <c r="G46" s="1" t="s">
        <v>159</v>
      </c>
      <c r="H46" s="1" t="s">
        <v>159</v>
      </c>
      <c r="I46" s="1" t="s">
        <v>160</v>
      </c>
      <c r="J46" s="1"/>
      <c r="K46" s="1" t="s">
        <v>159</v>
      </c>
      <c r="L46" s="1"/>
      <c r="M46" s="1" t="s">
        <v>160</v>
      </c>
      <c r="N46" s="1"/>
      <c r="O46" s="1" t="s">
        <v>159</v>
      </c>
      <c r="P46" s="1" t="s">
        <v>160</v>
      </c>
      <c r="Q46" s="1" t="s">
        <v>160</v>
      </c>
      <c r="R46" s="1" t="s">
        <v>160</v>
      </c>
      <c r="S46" s="1" t="s">
        <v>160</v>
      </c>
    </row>
    <row r="47" spans="1:19" x14ac:dyDescent="0.45">
      <c r="A47" s="2">
        <v>45265.752650462964</v>
      </c>
      <c r="B47" s="1" t="s">
        <v>165</v>
      </c>
      <c r="C47" s="1" t="s">
        <v>160</v>
      </c>
      <c r="D47" s="1" t="s">
        <v>159</v>
      </c>
      <c r="E47" s="1" t="s">
        <v>159</v>
      </c>
      <c r="F47" s="1" t="s">
        <v>160</v>
      </c>
      <c r="G47" s="1" t="s">
        <v>160</v>
      </c>
      <c r="H47" s="1" t="s">
        <v>160</v>
      </c>
      <c r="I47" s="1" t="s">
        <v>160</v>
      </c>
      <c r="J47" s="1"/>
      <c r="K47" s="1" t="s">
        <v>160</v>
      </c>
      <c r="L47" s="1"/>
      <c r="M47" s="1" t="s">
        <v>160</v>
      </c>
      <c r="N47" s="1"/>
      <c r="O47" s="1" t="s">
        <v>160</v>
      </c>
      <c r="P47" s="1" t="s">
        <v>160</v>
      </c>
      <c r="Q47" s="1" t="s">
        <v>160</v>
      </c>
      <c r="R47" s="1" t="s">
        <v>160</v>
      </c>
      <c r="S47" s="1" t="s">
        <v>160</v>
      </c>
    </row>
    <row r="48" spans="1:19" x14ac:dyDescent="0.45">
      <c r="A48" s="2">
        <v>45265.755104166667</v>
      </c>
      <c r="B48" s="1" t="s">
        <v>171</v>
      </c>
      <c r="C48" s="1" t="s">
        <v>159</v>
      </c>
      <c r="D48" s="1" t="s">
        <v>159</v>
      </c>
      <c r="E48" s="1" t="s">
        <v>159</v>
      </c>
      <c r="F48" s="1" t="s">
        <v>159</v>
      </c>
      <c r="G48" s="1" t="s">
        <v>162</v>
      </c>
      <c r="H48" s="1" t="s">
        <v>162</v>
      </c>
      <c r="I48" s="1" t="s">
        <v>159</v>
      </c>
      <c r="J48" s="1" t="s">
        <v>195</v>
      </c>
      <c r="K48" s="1" t="s">
        <v>159</v>
      </c>
      <c r="L48" s="1" t="s">
        <v>196</v>
      </c>
      <c r="M48" s="1" t="s">
        <v>159</v>
      </c>
      <c r="N48" s="1" t="s">
        <v>197</v>
      </c>
      <c r="O48" s="1" t="s">
        <v>159</v>
      </c>
      <c r="P48" s="1" t="s">
        <v>160</v>
      </c>
      <c r="Q48" s="1" t="s">
        <v>160</v>
      </c>
      <c r="R48" s="1" t="s">
        <v>160</v>
      </c>
      <c r="S48" s="1" t="s">
        <v>160</v>
      </c>
    </row>
    <row r="49" spans="1:19" x14ac:dyDescent="0.45">
      <c r="A49" s="2">
        <v>45265.759791666664</v>
      </c>
      <c r="B49" s="1" t="s">
        <v>163</v>
      </c>
      <c r="C49" s="1" t="s">
        <v>159</v>
      </c>
      <c r="D49" s="1" t="s">
        <v>159</v>
      </c>
      <c r="E49" s="1" t="s">
        <v>159</v>
      </c>
      <c r="F49" s="1" t="s">
        <v>160</v>
      </c>
      <c r="G49" s="1" t="s">
        <v>159</v>
      </c>
      <c r="H49" s="1" t="s">
        <v>162</v>
      </c>
      <c r="I49" s="1" t="s">
        <v>159</v>
      </c>
      <c r="J49" s="1"/>
      <c r="K49" s="1" t="s">
        <v>159</v>
      </c>
      <c r="L49" s="1"/>
      <c r="M49" s="1" t="s">
        <v>159</v>
      </c>
      <c r="N49" s="1"/>
      <c r="O49" s="1" t="s">
        <v>160</v>
      </c>
      <c r="P49" s="1" t="s">
        <v>160</v>
      </c>
      <c r="Q49" s="1" t="s">
        <v>160</v>
      </c>
      <c r="R49" s="1" t="s">
        <v>160</v>
      </c>
      <c r="S49" s="1" t="s">
        <v>159</v>
      </c>
    </row>
    <row r="50" spans="1:19" x14ac:dyDescent="0.45">
      <c r="A50" s="2">
        <v>45265.763043981482</v>
      </c>
      <c r="B50" s="1" t="s">
        <v>161</v>
      </c>
      <c r="C50" s="1" t="s">
        <v>159</v>
      </c>
      <c r="D50" s="1" t="s">
        <v>160</v>
      </c>
      <c r="E50" s="1" t="s">
        <v>159</v>
      </c>
      <c r="F50" s="1" t="s">
        <v>159</v>
      </c>
      <c r="G50" s="1" t="s">
        <v>160</v>
      </c>
      <c r="H50" s="1" t="s">
        <v>160</v>
      </c>
      <c r="I50" s="1" t="s">
        <v>160</v>
      </c>
      <c r="J50" s="1"/>
      <c r="K50" s="1" t="s">
        <v>160</v>
      </c>
      <c r="L50" s="1"/>
      <c r="M50" s="1" t="s">
        <v>160</v>
      </c>
      <c r="N50" s="1"/>
      <c r="O50" s="1" t="s">
        <v>159</v>
      </c>
      <c r="P50" s="1" t="s">
        <v>160</v>
      </c>
      <c r="Q50" s="1" t="s">
        <v>160</v>
      </c>
      <c r="R50" s="1" t="s">
        <v>159</v>
      </c>
      <c r="S50" s="1" t="s">
        <v>160</v>
      </c>
    </row>
    <row r="51" spans="1:19" x14ac:dyDescent="0.45">
      <c r="A51" s="2">
        <v>45265.782881944448</v>
      </c>
      <c r="B51" s="1" t="s">
        <v>161</v>
      </c>
      <c r="C51" s="1" t="s">
        <v>159</v>
      </c>
      <c r="D51" s="1" t="s">
        <v>159</v>
      </c>
      <c r="E51" s="1" t="s">
        <v>159</v>
      </c>
      <c r="F51" s="1" t="s">
        <v>159</v>
      </c>
      <c r="G51" s="1" t="s">
        <v>159</v>
      </c>
      <c r="H51" s="1" t="s">
        <v>159</v>
      </c>
      <c r="I51" s="1" t="s">
        <v>159</v>
      </c>
      <c r="J51" s="1"/>
      <c r="K51" s="1" t="s">
        <v>159</v>
      </c>
      <c r="L51" s="1"/>
      <c r="M51" s="1" t="s">
        <v>159</v>
      </c>
      <c r="N51" s="1"/>
      <c r="O51" s="1" t="s">
        <v>159</v>
      </c>
      <c r="P51" s="1" t="s">
        <v>159</v>
      </c>
      <c r="Q51" s="1" t="s">
        <v>159</v>
      </c>
      <c r="R51" s="1" t="s">
        <v>159</v>
      </c>
      <c r="S51" s="1" t="s">
        <v>159</v>
      </c>
    </row>
    <row r="52" spans="1:19" x14ac:dyDescent="0.45">
      <c r="A52" s="2">
        <v>45265.793437499997</v>
      </c>
      <c r="B52" s="1" t="s">
        <v>165</v>
      </c>
      <c r="C52" s="1" t="s">
        <v>160</v>
      </c>
      <c r="D52" s="1" t="s">
        <v>159</v>
      </c>
      <c r="E52" s="1" t="s">
        <v>159</v>
      </c>
      <c r="F52" s="1" t="s">
        <v>160</v>
      </c>
      <c r="G52" s="1" t="s">
        <v>159</v>
      </c>
      <c r="H52" s="1" t="s">
        <v>162</v>
      </c>
      <c r="I52" s="1" t="s">
        <v>159</v>
      </c>
      <c r="J52" s="1" t="s">
        <v>198</v>
      </c>
      <c r="K52" s="1" t="s">
        <v>160</v>
      </c>
      <c r="L52" s="1"/>
      <c r="M52" s="1" t="s">
        <v>160</v>
      </c>
      <c r="N52" s="1"/>
      <c r="O52" s="1" t="s">
        <v>160</v>
      </c>
      <c r="P52" s="1" t="s">
        <v>159</v>
      </c>
      <c r="Q52" s="1" t="s">
        <v>159</v>
      </c>
      <c r="R52" s="1" t="s">
        <v>160</v>
      </c>
      <c r="S52" s="1" t="s">
        <v>160</v>
      </c>
    </row>
    <row r="53" spans="1:19" x14ac:dyDescent="0.45">
      <c r="A53" s="2">
        <v>45265.802361111113</v>
      </c>
      <c r="B53" s="1" t="s">
        <v>170</v>
      </c>
      <c r="C53" s="1" t="s">
        <v>160</v>
      </c>
      <c r="D53" s="1" t="s">
        <v>160</v>
      </c>
      <c r="E53" s="1" t="s">
        <v>160</v>
      </c>
      <c r="F53" s="1" t="s">
        <v>160</v>
      </c>
      <c r="G53" s="1" t="s">
        <v>160</v>
      </c>
      <c r="H53" s="1" t="s">
        <v>159</v>
      </c>
      <c r="I53" s="1" t="s">
        <v>159</v>
      </c>
      <c r="J53" s="1" t="s">
        <v>199</v>
      </c>
      <c r="K53" s="1" t="s">
        <v>160</v>
      </c>
      <c r="L53" s="1" t="s">
        <v>200</v>
      </c>
      <c r="M53" s="1" t="s">
        <v>160</v>
      </c>
      <c r="N53" s="1" t="s">
        <v>201</v>
      </c>
      <c r="O53" s="1" t="s">
        <v>160</v>
      </c>
      <c r="P53" s="1" t="s">
        <v>159</v>
      </c>
      <c r="Q53" s="1" t="s">
        <v>159</v>
      </c>
      <c r="R53" s="1" t="s">
        <v>162</v>
      </c>
      <c r="S53" s="1" t="s">
        <v>160</v>
      </c>
    </row>
    <row r="54" spans="1:19" x14ac:dyDescent="0.45">
      <c r="A54" s="2">
        <v>45265.802893518521</v>
      </c>
      <c r="B54" s="1" t="s">
        <v>165</v>
      </c>
      <c r="C54" s="1" t="s">
        <v>160</v>
      </c>
      <c r="D54" s="1" t="s">
        <v>159</v>
      </c>
      <c r="E54" s="1" t="s">
        <v>159</v>
      </c>
      <c r="F54" s="1" t="s">
        <v>159</v>
      </c>
      <c r="G54" s="1" t="s">
        <v>160</v>
      </c>
      <c r="H54" s="1" t="s">
        <v>160</v>
      </c>
      <c r="I54" s="1" t="s">
        <v>160</v>
      </c>
      <c r="J54" s="1" t="s">
        <v>202</v>
      </c>
      <c r="K54" s="1" t="s">
        <v>159</v>
      </c>
      <c r="L54" s="1"/>
      <c r="M54" s="1" t="s">
        <v>160</v>
      </c>
      <c r="N54" s="1"/>
      <c r="O54" s="1" t="s">
        <v>159</v>
      </c>
      <c r="P54" s="1" t="s">
        <v>160</v>
      </c>
      <c r="Q54" s="1" t="s">
        <v>160</v>
      </c>
      <c r="R54" s="1" t="s">
        <v>160</v>
      </c>
      <c r="S54" s="1" t="s">
        <v>160</v>
      </c>
    </row>
    <row r="55" spans="1:19" x14ac:dyDescent="0.45">
      <c r="A55" s="2">
        <v>45265.804085648146</v>
      </c>
      <c r="B55" s="1" t="s">
        <v>158</v>
      </c>
      <c r="C55" s="1" t="s">
        <v>162</v>
      </c>
      <c r="D55" s="1" t="s">
        <v>159</v>
      </c>
      <c r="E55" s="1" t="s">
        <v>160</v>
      </c>
      <c r="F55" s="1" t="s">
        <v>160</v>
      </c>
      <c r="G55" s="1" t="s">
        <v>160</v>
      </c>
      <c r="H55" s="1" t="s">
        <v>162</v>
      </c>
      <c r="I55" s="1" t="s">
        <v>160</v>
      </c>
      <c r="J55" s="1" t="s">
        <v>203</v>
      </c>
      <c r="K55" s="1" t="s">
        <v>160</v>
      </c>
      <c r="L55" s="1"/>
      <c r="M55" s="1" t="s">
        <v>160</v>
      </c>
      <c r="N55" s="1"/>
      <c r="O55" s="1" t="s">
        <v>162</v>
      </c>
      <c r="P55" s="1" t="s">
        <v>160</v>
      </c>
      <c r="Q55" s="1" t="s">
        <v>160</v>
      </c>
      <c r="R55" s="1" t="s">
        <v>160</v>
      </c>
      <c r="S55" s="1" t="s">
        <v>160</v>
      </c>
    </row>
    <row r="56" spans="1:19" x14ac:dyDescent="0.45">
      <c r="A56" s="2">
        <v>45265.805243055554</v>
      </c>
      <c r="B56" s="1" t="s">
        <v>163</v>
      </c>
      <c r="C56" s="1" t="s">
        <v>160</v>
      </c>
      <c r="D56" s="1" t="s">
        <v>160</v>
      </c>
      <c r="E56" s="1" t="s">
        <v>160</v>
      </c>
      <c r="F56" s="1" t="s">
        <v>160</v>
      </c>
      <c r="G56" s="1" t="s">
        <v>159</v>
      </c>
      <c r="H56" s="1" t="s">
        <v>160</v>
      </c>
      <c r="I56" s="1" t="s">
        <v>160</v>
      </c>
      <c r="J56" s="1"/>
      <c r="K56" s="1" t="s">
        <v>160</v>
      </c>
      <c r="L56" s="1"/>
      <c r="M56" s="1" t="s">
        <v>160</v>
      </c>
      <c r="N56" s="1"/>
      <c r="O56" s="1" t="s">
        <v>159</v>
      </c>
      <c r="P56" s="1" t="s">
        <v>160</v>
      </c>
      <c r="Q56" s="1" t="s">
        <v>160</v>
      </c>
      <c r="R56" s="1" t="s">
        <v>159</v>
      </c>
      <c r="S56" s="1" t="s">
        <v>159</v>
      </c>
    </row>
    <row r="57" spans="1:19" x14ac:dyDescent="0.45">
      <c r="A57" s="2">
        <v>45265.805243055554</v>
      </c>
      <c r="B57" s="1" t="s">
        <v>165</v>
      </c>
      <c r="C57" s="1" t="s">
        <v>159</v>
      </c>
      <c r="D57" s="1" t="s">
        <v>160</v>
      </c>
      <c r="E57" s="1" t="s">
        <v>159</v>
      </c>
      <c r="F57" s="1" t="s">
        <v>162</v>
      </c>
      <c r="G57" s="1" t="s">
        <v>162</v>
      </c>
      <c r="H57" s="1" t="s">
        <v>164</v>
      </c>
      <c r="I57" s="1" t="s">
        <v>159</v>
      </c>
      <c r="J57" s="1" t="s">
        <v>204</v>
      </c>
      <c r="K57" s="1" t="s">
        <v>159</v>
      </c>
      <c r="L57" s="1"/>
      <c r="M57" s="1" t="s">
        <v>159</v>
      </c>
      <c r="N57" s="1" t="s">
        <v>205</v>
      </c>
      <c r="O57" s="1" t="s">
        <v>162</v>
      </c>
      <c r="P57" s="1" t="s">
        <v>160</v>
      </c>
      <c r="Q57" s="1" t="s">
        <v>159</v>
      </c>
      <c r="R57" s="1" t="s">
        <v>159</v>
      </c>
      <c r="S57" s="1" t="s">
        <v>160</v>
      </c>
    </row>
    <row r="58" spans="1:19" x14ac:dyDescent="0.45">
      <c r="A58" s="2">
        <v>45265.805347222224</v>
      </c>
      <c r="B58" s="1" t="s">
        <v>165</v>
      </c>
      <c r="C58" s="1" t="s">
        <v>159</v>
      </c>
      <c r="D58" s="1" t="s">
        <v>159</v>
      </c>
      <c r="E58" s="1" t="s">
        <v>159</v>
      </c>
      <c r="F58" s="1" t="s">
        <v>159</v>
      </c>
      <c r="G58" s="1" t="s">
        <v>162</v>
      </c>
      <c r="H58" s="1" t="s">
        <v>159</v>
      </c>
      <c r="I58" s="1" t="s">
        <v>159</v>
      </c>
      <c r="J58" s="1"/>
      <c r="K58" s="1" t="s">
        <v>159</v>
      </c>
      <c r="L58" s="1"/>
      <c r="M58" s="1" t="s">
        <v>159</v>
      </c>
      <c r="N58" s="1"/>
      <c r="O58" s="1" t="s">
        <v>159</v>
      </c>
      <c r="P58" s="1" t="s">
        <v>159</v>
      </c>
      <c r="Q58" s="1" t="s">
        <v>159</v>
      </c>
      <c r="R58" s="1" t="s">
        <v>159</v>
      </c>
      <c r="S58" s="1" t="s">
        <v>159</v>
      </c>
    </row>
    <row r="59" spans="1:19" x14ac:dyDescent="0.45">
      <c r="A59" s="2">
        <v>45265.826990740738</v>
      </c>
      <c r="B59" s="1" t="s">
        <v>166</v>
      </c>
      <c r="C59" s="1" t="s">
        <v>159</v>
      </c>
      <c r="D59" s="1" t="s">
        <v>159</v>
      </c>
      <c r="E59" s="1" t="s">
        <v>159</v>
      </c>
      <c r="F59" s="1" t="s">
        <v>159</v>
      </c>
      <c r="G59" s="1" t="s">
        <v>162</v>
      </c>
      <c r="H59" s="1" t="s">
        <v>159</v>
      </c>
      <c r="I59" s="1" t="s">
        <v>159</v>
      </c>
      <c r="J59" s="1"/>
      <c r="K59" s="1" t="s">
        <v>160</v>
      </c>
      <c r="L59" s="1"/>
      <c r="M59" s="1" t="s">
        <v>160</v>
      </c>
      <c r="N59" s="1"/>
      <c r="O59" s="1" t="s">
        <v>159</v>
      </c>
      <c r="P59" s="1" t="s">
        <v>160</v>
      </c>
      <c r="Q59" s="1" t="s">
        <v>160</v>
      </c>
      <c r="R59" s="1" t="s">
        <v>160</v>
      </c>
      <c r="S59" s="1" t="s">
        <v>160</v>
      </c>
    </row>
    <row r="60" spans="1:19" x14ac:dyDescent="0.45">
      <c r="A60" s="2">
        <v>45265.833101851851</v>
      </c>
      <c r="B60" s="1" t="s">
        <v>165</v>
      </c>
      <c r="C60" s="1" t="s">
        <v>159</v>
      </c>
      <c r="D60" s="1" t="s">
        <v>160</v>
      </c>
      <c r="E60" s="1" t="s">
        <v>160</v>
      </c>
      <c r="F60" s="1" t="s">
        <v>160</v>
      </c>
      <c r="G60" s="1" t="s">
        <v>162</v>
      </c>
      <c r="H60" s="1" t="s">
        <v>159</v>
      </c>
      <c r="I60" s="1" t="s">
        <v>160</v>
      </c>
      <c r="J60" s="1" t="s">
        <v>206</v>
      </c>
      <c r="K60" s="1" t="s">
        <v>159</v>
      </c>
      <c r="L60" s="1" t="s">
        <v>207</v>
      </c>
      <c r="M60" s="1" t="s">
        <v>160</v>
      </c>
      <c r="N60" s="1" t="s">
        <v>208</v>
      </c>
      <c r="O60" s="1" t="s">
        <v>159</v>
      </c>
      <c r="P60" s="1" t="s">
        <v>160</v>
      </c>
      <c r="Q60" s="1" t="s">
        <v>160</v>
      </c>
      <c r="R60" s="1" t="s">
        <v>160</v>
      </c>
      <c r="S60" s="1" t="s">
        <v>160</v>
      </c>
    </row>
    <row r="61" spans="1:19" x14ac:dyDescent="0.45">
      <c r="A61" s="2">
        <v>45265.86613425926</v>
      </c>
      <c r="B61" s="1" t="s">
        <v>158</v>
      </c>
      <c r="C61" s="1" t="s">
        <v>160</v>
      </c>
      <c r="D61" s="1" t="s">
        <v>159</v>
      </c>
      <c r="E61" s="1" t="s">
        <v>159</v>
      </c>
      <c r="F61" s="1" t="s">
        <v>159</v>
      </c>
      <c r="G61" s="1" t="s">
        <v>159</v>
      </c>
      <c r="H61" s="1" t="s">
        <v>162</v>
      </c>
      <c r="I61" s="1" t="s">
        <v>159</v>
      </c>
      <c r="J61" s="1"/>
      <c r="K61" s="1" t="s">
        <v>159</v>
      </c>
      <c r="L61" s="1"/>
      <c r="M61" s="1" t="s">
        <v>160</v>
      </c>
      <c r="N61" s="1"/>
      <c r="O61" s="1" t="s">
        <v>160</v>
      </c>
      <c r="P61" s="1" t="s">
        <v>160</v>
      </c>
      <c r="Q61" s="1" t="s">
        <v>160</v>
      </c>
      <c r="R61" s="1" t="s">
        <v>160</v>
      </c>
      <c r="S61" s="1" t="s">
        <v>160</v>
      </c>
    </row>
    <row r="62" spans="1:19" x14ac:dyDescent="0.45">
      <c r="A62" s="2">
        <v>45265.871770833335</v>
      </c>
      <c r="B62" s="1" t="s">
        <v>170</v>
      </c>
      <c r="C62" s="1" t="s">
        <v>159</v>
      </c>
      <c r="D62" s="1" t="s">
        <v>160</v>
      </c>
      <c r="E62" s="1" t="s">
        <v>160</v>
      </c>
      <c r="F62" s="1" t="s">
        <v>159</v>
      </c>
      <c r="G62" s="1" t="s">
        <v>160</v>
      </c>
      <c r="H62" s="1" t="s">
        <v>160</v>
      </c>
      <c r="I62" s="1" t="s">
        <v>160</v>
      </c>
      <c r="J62" s="1" t="s">
        <v>209</v>
      </c>
      <c r="K62" s="1" t="s">
        <v>160</v>
      </c>
      <c r="L62" s="1" t="s">
        <v>210</v>
      </c>
      <c r="M62" s="1" t="s">
        <v>160</v>
      </c>
      <c r="N62" s="1" t="s">
        <v>211</v>
      </c>
      <c r="O62" s="1" t="s">
        <v>160</v>
      </c>
      <c r="P62" s="1" t="s">
        <v>164</v>
      </c>
      <c r="Q62" s="1" t="s">
        <v>160</v>
      </c>
      <c r="R62" s="1" t="s">
        <v>162</v>
      </c>
      <c r="S62" s="1" t="s">
        <v>160</v>
      </c>
    </row>
    <row r="63" spans="1:19" x14ac:dyDescent="0.45">
      <c r="A63" s="2">
        <v>45265.888124999998</v>
      </c>
      <c r="B63" s="1" t="s">
        <v>165</v>
      </c>
      <c r="C63" s="1" t="s">
        <v>159</v>
      </c>
      <c r="D63" s="1" t="s">
        <v>160</v>
      </c>
      <c r="E63" s="1" t="s">
        <v>159</v>
      </c>
      <c r="F63" s="1" t="s">
        <v>159</v>
      </c>
      <c r="G63" s="1" t="s">
        <v>159</v>
      </c>
      <c r="H63" s="1" t="s">
        <v>160</v>
      </c>
      <c r="I63" s="1" t="s">
        <v>160</v>
      </c>
      <c r="J63" s="1"/>
      <c r="K63" s="1" t="s">
        <v>159</v>
      </c>
      <c r="L63" s="1"/>
      <c r="M63" s="1" t="s">
        <v>159</v>
      </c>
      <c r="N63" s="1"/>
      <c r="O63" s="1" t="s">
        <v>160</v>
      </c>
      <c r="P63" s="1" t="s">
        <v>160</v>
      </c>
      <c r="Q63" s="1" t="s">
        <v>159</v>
      </c>
      <c r="R63" s="1" t="s">
        <v>159</v>
      </c>
      <c r="S63" s="1" t="s">
        <v>159</v>
      </c>
    </row>
    <row r="64" spans="1:19" x14ac:dyDescent="0.45">
      <c r="A64" s="2">
        <v>45265.889490740738</v>
      </c>
      <c r="B64" s="1" t="s">
        <v>170</v>
      </c>
      <c r="C64" s="1" t="s">
        <v>159</v>
      </c>
      <c r="D64" s="1" t="s">
        <v>160</v>
      </c>
      <c r="E64" s="1" t="s">
        <v>160</v>
      </c>
      <c r="F64" s="1" t="s">
        <v>160</v>
      </c>
      <c r="G64" s="1" t="s">
        <v>159</v>
      </c>
      <c r="H64" s="1" t="s">
        <v>160</v>
      </c>
      <c r="I64" s="1" t="s">
        <v>160</v>
      </c>
      <c r="J64" s="1"/>
      <c r="K64" s="1" t="s">
        <v>160</v>
      </c>
      <c r="L64" s="1"/>
      <c r="M64" s="1" t="s">
        <v>160</v>
      </c>
      <c r="N64" s="1"/>
      <c r="O64" s="1" t="s">
        <v>160</v>
      </c>
      <c r="P64" s="1" t="s">
        <v>160</v>
      </c>
      <c r="Q64" s="1" t="s">
        <v>160</v>
      </c>
      <c r="R64" s="1" t="s">
        <v>160</v>
      </c>
      <c r="S64" s="1" t="s">
        <v>160</v>
      </c>
    </row>
    <row r="65" spans="1:19" x14ac:dyDescent="0.45">
      <c r="A65" s="2">
        <v>45265.89403935185</v>
      </c>
      <c r="B65" s="1" t="s">
        <v>158</v>
      </c>
      <c r="C65" s="1" t="s">
        <v>160</v>
      </c>
      <c r="D65" s="1" t="s">
        <v>160</v>
      </c>
      <c r="E65" s="1" t="s">
        <v>160</v>
      </c>
      <c r="F65" s="1" t="s">
        <v>160</v>
      </c>
      <c r="G65" s="1" t="s">
        <v>160</v>
      </c>
      <c r="H65" s="1" t="s">
        <v>160</v>
      </c>
      <c r="I65" s="1" t="s">
        <v>160</v>
      </c>
      <c r="J65" s="1"/>
      <c r="K65" s="1" t="s">
        <v>160</v>
      </c>
      <c r="L65" s="1"/>
      <c r="M65" s="1" t="s">
        <v>160</v>
      </c>
      <c r="N65" s="1"/>
      <c r="O65" s="1" t="s">
        <v>159</v>
      </c>
      <c r="P65" s="1" t="s">
        <v>160</v>
      </c>
      <c r="Q65" s="1" t="s">
        <v>160</v>
      </c>
      <c r="R65" s="1" t="s">
        <v>159</v>
      </c>
      <c r="S65" s="1" t="s">
        <v>160</v>
      </c>
    </row>
    <row r="66" spans="1:19" x14ac:dyDescent="0.45">
      <c r="A66" s="2">
        <v>45265.903680555559</v>
      </c>
      <c r="B66" s="1" t="s">
        <v>170</v>
      </c>
      <c r="C66" s="1" t="s">
        <v>160</v>
      </c>
      <c r="D66" s="1" t="s">
        <v>160</v>
      </c>
      <c r="E66" s="1" t="s">
        <v>159</v>
      </c>
      <c r="F66" s="1" t="s">
        <v>162</v>
      </c>
      <c r="G66" s="1" t="s">
        <v>159</v>
      </c>
      <c r="H66" s="1" t="s">
        <v>159</v>
      </c>
      <c r="I66" s="1" t="s">
        <v>159</v>
      </c>
      <c r="J66" s="1" t="s">
        <v>212</v>
      </c>
      <c r="K66" s="1" t="s">
        <v>159</v>
      </c>
      <c r="L66" s="1" t="s">
        <v>213</v>
      </c>
      <c r="M66" s="1" t="s">
        <v>159</v>
      </c>
      <c r="N66" s="1" t="s">
        <v>214</v>
      </c>
      <c r="O66" s="1" t="s">
        <v>160</v>
      </c>
      <c r="P66" s="1" t="s">
        <v>162</v>
      </c>
      <c r="Q66" s="1" t="s">
        <v>160</v>
      </c>
      <c r="R66" s="1" t="s">
        <v>159</v>
      </c>
      <c r="S66" s="1" t="s">
        <v>160</v>
      </c>
    </row>
    <row r="67" spans="1:19" x14ac:dyDescent="0.45">
      <c r="A67" s="2">
        <v>45265.907511574071</v>
      </c>
      <c r="B67" s="1" t="s">
        <v>165</v>
      </c>
      <c r="C67" s="1" t="s">
        <v>160</v>
      </c>
      <c r="D67" s="1" t="s">
        <v>159</v>
      </c>
      <c r="E67" s="1" t="s">
        <v>159</v>
      </c>
      <c r="F67" s="1" t="s">
        <v>159</v>
      </c>
      <c r="G67" s="1" t="s">
        <v>162</v>
      </c>
      <c r="H67" s="1" t="s">
        <v>160</v>
      </c>
      <c r="I67" s="1" t="s">
        <v>160</v>
      </c>
      <c r="J67" s="1"/>
      <c r="K67" s="1" t="s">
        <v>159</v>
      </c>
      <c r="L67" s="1"/>
      <c r="M67" s="1" t="s">
        <v>160</v>
      </c>
      <c r="N67" s="1"/>
      <c r="O67" s="1" t="s">
        <v>160</v>
      </c>
      <c r="P67" s="1" t="s">
        <v>159</v>
      </c>
      <c r="Q67" s="1" t="s">
        <v>159</v>
      </c>
      <c r="R67" s="1" t="s">
        <v>159</v>
      </c>
      <c r="S67" s="1" t="s">
        <v>159</v>
      </c>
    </row>
    <row r="68" spans="1:19" x14ac:dyDescent="0.45">
      <c r="A68" s="2">
        <v>45265.908807870372</v>
      </c>
      <c r="B68" s="1" t="s">
        <v>165</v>
      </c>
      <c r="C68" s="1" t="s">
        <v>160</v>
      </c>
      <c r="D68" s="1" t="s">
        <v>159</v>
      </c>
      <c r="E68" s="1" t="s">
        <v>159</v>
      </c>
      <c r="F68" s="1" t="s">
        <v>159</v>
      </c>
      <c r="G68" s="1" t="s">
        <v>162</v>
      </c>
      <c r="H68" s="1" t="s">
        <v>159</v>
      </c>
      <c r="I68" s="1" t="s">
        <v>159</v>
      </c>
      <c r="J68" s="1"/>
      <c r="K68" s="1" t="s">
        <v>159</v>
      </c>
      <c r="L68" s="1"/>
      <c r="M68" s="1" t="s">
        <v>159</v>
      </c>
      <c r="N68" s="1"/>
      <c r="O68" s="1" t="s">
        <v>159</v>
      </c>
      <c r="P68" s="1" t="s">
        <v>160</v>
      </c>
      <c r="Q68" s="1" t="s">
        <v>160</v>
      </c>
      <c r="R68" s="1" t="s">
        <v>160</v>
      </c>
      <c r="S68" s="1" t="s">
        <v>159</v>
      </c>
    </row>
    <row r="69" spans="1:19" x14ac:dyDescent="0.45">
      <c r="A69" s="2">
        <v>45266.403368055559</v>
      </c>
      <c r="B69" s="1" t="s">
        <v>166</v>
      </c>
      <c r="C69" s="1" t="s">
        <v>159</v>
      </c>
      <c r="D69" s="1" t="s">
        <v>159</v>
      </c>
      <c r="E69" s="1" t="s">
        <v>159</v>
      </c>
      <c r="F69" s="1" t="s">
        <v>159</v>
      </c>
      <c r="G69" s="1" t="s">
        <v>162</v>
      </c>
      <c r="H69" s="1" t="s">
        <v>159</v>
      </c>
      <c r="I69" s="1" t="s">
        <v>159</v>
      </c>
      <c r="J69" s="1"/>
      <c r="K69" s="1" t="s">
        <v>159</v>
      </c>
      <c r="L69" s="1"/>
      <c r="M69" s="1" t="s">
        <v>160</v>
      </c>
      <c r="N69" s="1"/>
      <c r="O69" s="1" t="s">
        <v>159</v>
      </c>
      <c r="P69" s="1" t="s">
        <v>159</v>
      </c>
      <c r="Q69" s="1" t="s">
        <v>159</v>
      </c>
      <c r="R69" s="1" t="s">
        <v>159</v>
      </c>
      <c r="S69" s="1" t="s">
        <v>159</v>
      </c>
    </row>
    <row r="70" spans="1:19" x14ac:dyDescent="0.45">
      <c r="A70" s="2">
        <v>45266.42050925926</v>
      </c>
      <c r="B70" s="1" t="s">
        <v>163</v>
      </c>
      <c r="C70" s="1" t="s">
        <v>160</v>
      </c>
      <c r="D70" s="1" t="s">
        <v>160</v>
      </c>
      <c r="E70" s="1" t="s">
        <v>160</v>
      </c>
      <c r="F70" s="1" t="s">
        <v>160</v>
      </c>
      <c r="G70" s="1" t="s">
        <v>160</v>
      </c>
      <c r="H70" s="1" t="s">
        <v>159</v>
      </c>
      <c r="I70" s="1" t="s">
        <v>159</v>
      </c>
      <c r="J70" s="1"/>
      <c r="K70" s="1" t="s">
        <v>159</v>
      </c>
      <c r="L70" s="1"/>
      <c r="M70" s="1" t="s">
        <v>160</v>
      </c>
      <c r="N70" s="1"/>
      <c r="O70" s="1" t="s">
        <v>160</v>
      </c>
      <c r="P70" s="1" t="s">
        <v>159</v>
      </c>
      <c r="Q70" s="1" t="s">
        <v>159</v>
      </c>
      <c r="R70" s="1" t="s">
        <v>159</v>
      </c>
      <c r="S70" s="1" t="s">
        <v>160</v>
      </c>
    </row>
    <row r="71" spans="1:19" x14ac:dyDescent="0.45">
      <c r="A71" s="2">
        <v>45266.489120370374</v>
      </c>
      <c r="B71" s="1" t="s">
        <v>165</v>
      </c>
      <c r="C71" s="1" t="s">
        <v>160</v>
      </c>
      <c r="D71" s="1" t="s">
        <v>160</v>
      </c>
      <c r="E71" s="1" t="s">
        <v>159</v>
      </c>
      <c r="F71" s="1" t="s">
        <v>160</v>
      </c>
      <c r="G71" s="1" t="s">
        <v>162</v>
      </c>
      <c r="H71" s="1" t="s">
        <v>160</v>
      </c>
      <c r="I71" s="1" t="s">
        <v>159</v>
      </c>
      <c r="J71" s="1"/>
      <c r="K71" s="1" t="s">
        <v>159</v>
      </c>
      <c r="L71" s="1"/>
      <c r="M71" s="1" t="s">
        <v>159</v>
      </c>
      <c r="N71" s="1"/>
      <c r="O71" s="1" t="s">
        <v>160</v>
      </c>
      <c r="P71" s="1" t="s">
        <v>160</v>
      </c>
      <c r="Q71" s="1" t="s">
        <v>160</v>
      </c>
      <c r="R71" s="1" t="s">
        <v>160</v>
      </c>
      <c r="S71" s="1" t="s">
        <v>159</v>
      </c>
    </row>
    <row r="72" spans="1:19" x14ac:dyDescent="0.45">
      <c r="A72" s="2">
        <v>45266.510011574072</v>
      </c>
      <c r="B72" s="1" t="s">
        <v>215</v>
      </c>
      <c r="C72" s="1" t="s">
        <v>160</v>
      </c>
      <c r="D72" s="1" t="s">
        <v>159</v>
      </c>
      <c r="E72" s="1" t="s">
        <v>159</v>
      </c>
      <c r="F72" s="1" t="s">
        <v>160</v>
      </c>
      <c r="G72" s="1" t="s">
        <v>159</v>
      </c>
      <c r="H72" s="1" t="s">
        <v>159</v>
      </c>
      <c r="I72" s="1" t="s">
        <v>160</v>
      </c>
      <c r="J72" s="1" t="s">
        <v>216</v>
      </c>
      <c r="K72" s="1" t="s">
        <v>160</v>
      </c>
      <c r="L72" s="1"/>
      <c r="M72" s="1" t="s">
        <v>159</v>
      </c>
      <c r="N72" s="1"/>
      <c r="O72" s="1" t="s">
        <v>159</v>
      </c>
      <c r="P72" s="1" t="s">
        <v>159</v>
      </c>
      <c r="Q72" s="1" t="s">
        <v>160</v>
      </c>
      <c r="R72" s="1" t="s">
        <v>160</v>
      </c>
      <c r="S72" s="1" t="s">
        <v>159</v>
      </c>
    </row>
    <row r="73" spans="1:19" x14ac:dyDescent="0.45">
      <c r="A73" s="2">
        <v>45266.510729166665</v>
      </c>
      <c r="B73" s="1" t="s">
        <v>163</v>
      </c>
      <c r="C73" s="1" t="s">
        <v>159</v>
      </c>
      <c r="D73" s="1" t="s">
        <v>159</v>
      </c>
      <c r="E73" s="1" t="s">
        <v>159</v>
      </c>
      <c r="F73" s="1" t="s">
        <v>159</v>
      </c>
      <c r="G73" s="1" t="s">
        <v>159</v>
      </c>
      <c r="H73" s="1" t="s">
        <v>159</v>
      </c>
      <c r="I73" s="1" t="s">
        <v>159</v>
      </c>
      <c r="J73" s="1"/>
      <c r="K73" s="1" t="s">
        <v>160</v>
      </c>
      <c r="L73" s="1"/>
      <c r="M73" s="1" t="s">
        <v>160</v>
      </c>
      <c r="N73" s="1"/>
      <c r="O73" s="1" t="s">
        <v>159</v>
      </c>
      <c r="P73" s="1" t="s">
        <v>159</v>
      </c>
      <c r="Q73" s="1" t="s">
        <v>159</v>
      </c>
      <c r="R73" s="1" t="s">
        <v>159</v>
      </c>
      <c r="S73" s="1" t="s">
        <v>160</v>
      </c>
    </row>
    <row r="74" spans="1:19" x14ac:dyDescent="0.45">
      <c r="A74" s="2">
        <v>45266.518773148149</v>
      </c>
      <c r="B74" s="1" t="s">
        <v>158</v>
      </c>
      <c r="C74" s="1" t="s">
        <v>159</v>
      </c>
      <c r="D74" s="1" t="s">
        <v>159</v>
      </c>
      <c r="E74" s="1" t="s">
        <v>159</v>
      </c>
      <c r="F74" s="1" t="s">
        <v>162</v>
      </c>
      <c r="G74" s="1" t="s">
        <v>162</v>
      </c>
      <c r="H74" s="1" t="s">
        <v>162</v>
      </c>
      <c r="I74" s="1" t="s">
        <v>160</v>
      </c>
      <c r="J74" s="1" t="s">
        <v>217</v>
      </c>
      <c r="K74" s="1" t="s">
        <v>159</v>
      </c>
      <c r="L74" s="1"/>
      <c r="M74" s="1" t="s">
        <v>159</v>
      </c>
      <c r="N74" s="1"/>
      <c r="O74" s="1" t="s">
        <v>159</v>
      </c>
      <c r="P74" s="1" t="s">
        <v>160</v>
      </c>
      <c r="Q74" s="1" t="s">
        <v>160</v>
      </c>
      <c r="R74" s="1" t="s">
        <v>159</v>
      </c>
      <c r="S74" s="1" t="s">
        <v>160</v>
      </c>
    </row>
    <row r="75" spans="1:19" x14ac:dyDescent="0.45">
      <c r="A75" s="2">
        <v>45266.522847222222</v>
      </c>
      <c r="B75" s="1" t="s">
        <v>161</v>
      </c>
      <c r="C75" s="1" t="s">
        <v>159</v>
      </c>
      <c r="D75" s="1" t="s">
        <v>159</v>
      </c>
      <c r="E75" s="1" t="s">
        <v>162</v>
      </c>
      <c r="F75" s="1" t="s">
        <v>159</v>
      </c>
      <c r="G75" s="1" t="s">
        <v>159</v>
      </c>
      <c r="H75" s="1" t="s">
        <v>162</v>
      </c>
      <c r="I75" s="1" t="s">
        <v>159</v>
      </c>
      <c r="J75" s="1"/>
      <c r="K75" s="1" t="s">
        <v>159</v>
      </c>
      <c r="L75" s="1"/>
      <c r="M75" s="1" t="s">
        <v>160</v>
      </c>
      <c r="N75" s="1"/>
      <c r="O75" s="1" t="s">
        <v>162</v>
      </c>
      <c r="P75" s="1" t="s">
        <v>160</v>
      </c>
      <c r="Q75" s="1" t="s">
        <v>160</v>
      </c>
      <c r="R75" s="1" t="s">
        <v>159</v>
      </c>
      <c r="S75" s="1" t="s">
        <v>159</v>
      </c>
    </row>
    <row r="76" spans="1:19" x14ac:dyDescent="0.45">
      <c r="A76" s="2">
        <v>45266.526423611111</v>
      </c>
      <c r="B76" s="1" t="s">
        <v>163</v>
      </c>
      <c r="C76" s="1" t="s">
        <v>159</v>
      </c>
      <c r="D76" s="1" t="s">
        <v>159</v>
      </c>
      <c r="E76" s="1" t="s">
        <v>159</v>
      </c>
      <c r="F76" s="1" t="s">
        <v>159</v>
      </c>
      <c r="G76" s="1" t="s">
        <v>159</v>
      </c>
      <c r="H76" s="1" t="s">
        <v>159</v>
      </c>
      <c r="I76" s="1" t="s">
        <v>159</v>
      </c>
      <c r="J76" s="1"/>
      <c r="K76" s="1" t="s">
        <v>159</v>
      </c>
      <c r="L76" s="1"/>
      <c r="M76" s="1" t="s">
        <v>159</v>
      </c>
      <c r="N76" s="1"/>
      <c r="O76" s="1" t="s">
        <v>159</v>
      </c>
      <c r="P76" s="1" t="s">
        <v>160</v>
      </c>
      <c r="Q76" s="1" t="s">
        <v>160</v>
      </c>
      <c r="R76" s="1" t="s">
        <v>159</v>
      </c>
      <c r="S76" s="1" t="s">
        <v>159</v>
      </c>
    </row>
    <row r="77" spans="1:19" x14ac:dyDescent="0.45">
      <c r="A77" s="2">
        <v>45266.527106481481</v>
      </c>
      <c r="B77" s="1" t="s">
        <v>165</v>
      </c>
      <c r="C77" s="1" t="s">
        <v>159</v>
      </c>
      <c r="D77" s="1" t="s">
        <v>159</v>
      </c>
      <c r="E77" s="1" t="s">
        <v>160</v>
      </c>
      <c r="F77" s="1" t="s">
        <v>159</v>
      </c>
      <c r="G77" s="1" t="s">
        <v>162</v>
      </c>
      <c r="H77" s="1" t="s">
        <v>159</v>
      </c>
      <c r="I77" s="1" t="s">
        <v>159</v>
      </c>
      <c r="J77" s="1"/>
      <c r="K77" s="1" t="s">
        <v>159</v>
      </c>
      <c r="L77" s="1"/>
      <c r="M77" s="1" t="s">
        <v>160</v>
      </c>
      <c r="N77" s="1"/>
      <c r="O77" s="1" t="s">
        <v>159</v>
      </c>
      <c r="P77" s="1" t="s">
        <v>160</v>
      </c>
      <c r="Q77" s="1" t="s">
        <v>159</v>
      </c>
      <c r="R77" s="1" t="s">
        <v>162</v>
      </c>
      <c r="S77" s="1" t="s">
        <v>159</v>
      </c>
    </row>
    <row r="78" spans="1:19" x14ac:dyDescent="0.45">
      <c r="A78" s="2">
        <v>45266.57640046296</v>
      </c>
      <c r="B78" s="1" t="s">
        <v>161</v>
      </c>
      <c r="C78" s="1" t="s">
        <v>160</v>
      </c>
      <c r="D78" s="1" t="s">
        <v>160</v>
      </c>
      <c r="E78" s="1" t="s">
        <v>160</v>
      </c>
      <c r="F78" s="1" t="s">
        <v>160</v>
      </c>
      <c r="G78" s="1" t="s">
        <v>160</v>
      </c>
      <c r="H78" s="1" t="s">
        <v>162</v>
      </c>
      <c r="I78" s="1" t="s">
        <v>159</v>
      </c>
      <c r="J78" s="1"/>
      <c r="K78" s="1" t="s">
        <v>162</v>
      </c>
      <c r="L78" s="1"/>
      <c r="M78" s="1" t="s">
        <v>159</v>
      </c>
      <c r="N78" s="1"/>
      <c r="O78" s="1" t="s">
        <v>159</v>
      </c>
      <c r="P78" s="1" t="s">
        <v>159</v>
      </c>
      <c r="Q78" s="1" t="s">
        <v>159</v>
      </c>
      <c r="R78" s="1" t="s">
        <v>160</v>
      </c>
      <c r="S78" s="1" t="s">
        <v>162</v>
      </c>
    </row>
    <row r="79" spans="1:19" x14ac:dyDescent="0.45">
      <c r="A79" s="2">
        <v>45266.855069444442</v>
      </c>
      <c r="B79" s="1" t="s">
        <v>161</v>
      </c>
      <c r="C79" s="1" t="s">
        <v>160</v>
      </c>
      <c r="D79" s="1" t="s">
        <v>162</v>
      </c>
      <c r="E79" s="1" t="s">
        <v>162</v>
      </c>
      <c r="F79" s="1" t="s">
        <v>162</v>
      </c>
      <c r="G79" s="1" t="s">
        <v>160</v>
      </c>
      <c r="H79" s="1" t="s">
        <v>160</v>
      </c>
      <c r="I79" s="1" t="s">
        <v>160</v>
      </c>
      <c r="J79" s="1" t="s">
        <v>218</v>
      </c>
      <c r="K79" s="1" t="s">
        <v>160</v>
      </c>
      <c r="L79" s="1"/>
      <c r="M79" s="1" t="s">
        <v>160</v>
      </c>
      <c r="N79" s="1"/>
      <c r="O79" s="1" t="s">
        <v>162</v>
      </c>
      <c r="P79" s="1" t="s">
        <v>160</v>
      </c>
      <c r="Q79" s="1" t="s">
        <v>160</v>
      </c>
      <c r="R79" s="1" t="s">
        <v>160</v>
      </c>
      <c r="S79" s="1" t="s">
        <v>164</v>
      </c>
    </row>
    <row r="80" spans="1:19" x14ac:dyDescent="0.45">
      <c r="A80" s="2">
        <v>45267.506412037037</v>
      </c>
      <c r="B80" s="1" t="s">
        <v>166</v>
      </c>
      <c r="C80" s="1" t="s">
        <v>159</v>
      </c>
      <c r="D80" s="1" t="s">
        <v>160</v>
      </c>
      <c r="E80" s="1" t="s">
        <v>159</v>
      </c>
      <c r="F80" s="1" t="s">
        <v>159</v>
      </c>
      <c r="G80" s="1" t="s">
        <v>162</v>
      </c>
      <c r="H80" s="1" t="s">
        <v>159</v>
      </c>
      <c r="I80" s="1" t="s">
        <v>160</v>
      </c>
      <c r="J80" s="1"/>
      <c r="K80" s="1" t="s">
        <v>159</v>
      </c>
      <c r="L80" s="1"/>
      <c r="M80" s="1" t="s">
        <v>160</v>
      </c>
      <c r="N80" s="1"/>
      <c r="O80" s="1" t="s">
        <v>159</v>
      </c>
      <c r="P80" s="1" t="s">
        <v>160</v>
      </c>
      <c r="Q80" s="1" t="s">
        <v>159</v>
      </c>
      <c r="R80" s="1" t="s">
        <v>159</v>
      </c>
      <c r="S80" s="1" t="s">
        <v>162</v>
      </c>
    </row>
    <row r="81" spans="1:19" x14ac:dyDescent="0.45">
      <c r="A81" s="2">
        <v>45267.617013888892</v>
      </c>
      <c r="B81" s="1" t="s">
        <v>166</v>
      </c>
      <c r="C81" s="1" t="s">
        <v>160</v>
      </c>
      <c r="D81" s="1" t="s">
        <v>160</v>
      </c>
      <c r="E81" s="1" t="s">
        <v>160</v>
      </c>
      <c r="F81" s="1" t="s">
        <v>160</v>
      </c>
      <c r="G81" s="1" t="s">
        <v>159</v>
      </c>
      <c r="H81" s="1" t="s">
        <v>160</v>
      </c>
      <c r="I81" s="1" t="s">
        <v>159</v>
      </c>
      <c r="J81" s="1"/>
      <c r="K81" s="1" t="s">
        <v>160</v>
      </c>
      <c r="L81" s="1"/>
      <c r="M81" s="1" t="s">
        <v>160</v>
      </c>
      <c r="N81" s="1"/>
      <c r="O81" s="1" t="s">
        <v>159</v>
      </c>
      <c r="P81" s="1" t="s">
        <v>160</v>
      </c>
      <c r="Q81" s="1" t="s">
        <v>160</v>
      </c>
      <c r="R81" s="1" t="s">
        <v>160</v>
      </c>
      <c r="S81" s="1" t="s">
        <v>160</v>
      </c>
    </row>
    <row r="82" spans="1:19" x14ac:dyDescent="0.45">
      <c r="A82" s="2">
        <v>45267.720902777779</v>
      </c>
      <c r="B82" s="1" t="s">
        <v>219</v>
      </c>
      <c r="C82" s="1" t="s">
        <v>159</v>
      </c>
      <c r="D82" s="1" t="s">
        <v>160</v>
      </c>
      <c r="E82" s="1" t="s">
        <v>160</v>
      </c>
      <c r="F82" s="1" t="s">
        <v>159</v>
      </c>
      <c r="G82" s="1" t="s">
        <v>160</v>
      </c>
      <c r="H82" s="1" t="s">
        <v>159</v>
      </c>
      <c r="I82" s="1" t="s">
        <v>159</v>
      </c>
      <c r="J82" s="1" t="s">
        <v>220</v>
      </c>
      <c r="K82" s="1" t="s">
        <v>160</v>
      </c>
      <c r="L82" s="1" t="s">
        <v>221</v>
      </c>
      <c r="M82" s="1" t="s">
        <v>160</v>
      </c>
      <c r="N82" s="1" t="s">
        <v>222</v>
      </c>
      <c r="O82" s="1" t="s">
        <v>162</v>
      </c>
      <c r="P82" s="1" t="s">
        <v>160</v>
      </c>
      <c r="Q82" s="1" t="s">
        <v>160</v>
      </c>
      <c r="R82" s="1" t="s">
        <v>159</v>
      </c>
      <c r="S82" s="1" t="s">
        <v>160</v>
      </c>
    </row>
    <row r="83" spans="1:19" x14ac:dyDescent="0.45">
      <c r="A83" s="2">
        <v>45267.754062499997</v>
      </c>
      <c r="B83" s="1" t="s">
        <v>158</v>
      </c>
      <c r="C83" s="1" t="s">
        <v>160</v>
      </c>
      <c r="D83" s="1" t="s">
        <v>159</v>
      </c>
      <c r="E83" s="1" t="s">
        <v>160</v>
      </c>
      <c r="F83" s="1" t="s">
        <v>159</v>
      </c>
      <c r="G83" s="1" t="s">
        <v>160</v>
      </c>
      <c r="H83" s="1" t="s">
        <v>159</v>
      </c>
      <c r="I83" s="1" t="s">
        <v>160</v>
      </c>
      <c r="J83" s="1"/>
      <c r="K83" s="1" t="s">
        <v>159</v>
      </c>
      <c r="L83" s="1"/>
      <c r="M83" s="1" t="s">
        <v>159</v>
      </c>
      <c r="N83" s="1" t="s">
        <v>223</v>
      </c>
      <c r="O83" s="1" t="s">
        <v>159</v>
      </c>
      <c r="P83" s="1" t="s">
        <v>160</v>
      </c>
      <c r="Q83" s="1" t="s">
        <v>159</v>
      </c>
      <c r="R83" s="1" t="s">
        <v>160</v>
      </c>
      <c r="S83" s="1" t="s">
        <v>160</v>
      </c>
    </row>
    <row r="84" spans="1:19" x14ac:dyDescent="0.45">
      <c r="A84" s="2">
        <v>45269.487488425926</v>
      </c>
      <c r="B84" s="1" t="s">
        <v>170</v>
      </c>
      <c r="C84" s="1" t="s">
        <v>159</v>
      </c>
      <c r="D84" s="1" t="s">
        <v>159</v>
      </c>
      <c r="E84" s="1" t="s">
        <v>159</v>
      </c>
      <c r="F84" s="1" t="s">
        <v>159</v>
      </c>
      <c r="G84" s="1" t="s">
        <v>162</v>
      </c>
      <c r="H84" s="1" t="s">
        <v>159</v>
      </c>
      <c r="I84" s="1" t="s">
        <v>159</v>
      </c>
      <c r="J84" s="1"/>
      <c r="K84" s="1" t="s">
        <v>162</v>
      </c>
      <c r="L84" s="1"/>
      <c r="M84" s="1" t="s">
        <v>159</v>
      </c>
      <c r="N84" s="1"/>
      <c r="O84" s="1" t="s">
        <v>159</v>
      </c>
      <c r="P84" s="1" t="s">
        <v>160</v>
      </c>
      <c r="Q84" s="1" t="s">
        <v>159</v>
      </c>
      <c r="R84" s="1" t="s">
        <v>159</v>
      </c>
      <c r="S84" s="1" t="s">
        <v>159</v>
      </c>
    </row>
    <row r="85" spans="1:19" x14ac:dyDescent="0.45">
      <c r="A85" s="2">
        <v>45271.465231481481</v>
      </c>
      <c r="B85" s="1" t="s">
        <v>163</v>
      </c>
      <c r="C85" s="1" t="s">
        <v>160</v>
      </c>
      <c r="D85" s="1" t="s">
        <v>160</v>
      </c>
      <c r="E85" s="1" t="s">
        <v>160</v>
      </c>
      <c r="F85" s="1" t="s">
        <v>160</v>
      </c>
      <c r="G85" s="1" t="s">
        <v>160</v>
      </c>
      <c r="H85" s="1" t="s">
        <v>159</v>
      </c>
      <c r="I85" s="1" t="s">
        <v>160</v>
      </c>
      <c r="J85" s="1"/>
      <c r="K85" s="1" t="s">
        <v>160</v>
      </c>
      <c r="L85" s="1"/>
      <c r="M85" s="1" t="s">
        <v>160</v>
      </c>
      <c r="N85" s="1"/>
      <c r="O85" s="1" t="s">
        <v>159</v>
      </c>
      <c r="P85" s="1" t="s">
        <v>160</v>
      </c>
      <c r="Q85" s="1" t="s">
        <v>160</v>
      </c>
      <c r="R85" s="1" t="s">
        <v>160</v>
      </c>
      <c r="S85" s="1" t="s">
        <v>159</v>
      </c>
    </row>
    <row r="86" spans="1:19" x14ac:dyDescent="0.45">
      <c r="A86" s="2">
        <v>45267.506412037037</v>
      </c>
      <c r="B86" s="1" t="s">
        <v>165</v>
      </c>
      <c r="C86" s="1" t="s">
        <v>159</v>
      </c>
      <c r="D86" s="1" t="s">
        <v>159</v>
      </c>
      <c r="E86" s="1" t="s">
        <v>159</v>
      </c>
      <c r="F86" s="1" t="s">
        <v>159</v>
      </c>
      <c r="G86" s="1" t="s">
        <v>159</v>
      </c>
      <c r="H86" s="1" t="s">
        <v>159</v>
      </c>
      <c r="I86" s="1" t="s">
        <v>160</v>
      </c>
      <c r="J86" s="1" t="s">
        <v>224</v>
      </c>
      <c r="K86" s="1" t="s">
        <v>159</v>
      </c>
      <c r="L86" s="1" t="s">
        <v>225</v>
      </c>
      <c r="M86" s="1" t="s">
        <v>160</v>
      </c>
      <c r="N86" s="1" t="s">
        <v>226</v>
      </c>
      <c r="O86" s="1" t="s">
        <v>159</v>
      </c>
      <c r="P86" s="1" t="s">
        <v>160</v>
      </c>
      <c r="Q86" s="1" t="s">
        <v>160</v>
      </c>
      <c r="R86" s="1" t="s">
        <v>160</v>
      </c>
      <c r="S86" s="1" t="s">
        <v>159</v>
      </c>
    </row>
    <row r="87" spans="1:19" x14ac:dyDescent="0.45">
      <c r="A87" s="2">
        <v>45267.617013888892</v>
      </c>
      <c r="B87" s="1" t="s">
        <v>158</v>
      </c>
      <c r="C87" s="1" t="s">
        <v>159</v>
      </c>
      <c r="D87" s="1" t="s">
        <v>159</v>
      </c>
      <c r="E87" s="1" t="s">
        <v>159</v>
      </c>
      <c r="F87" s="1" t="s">
        <v>159</v>
      </c>
      <c r="G87" s="1" t="s">
        <v>159</v>
      </c>
      <c r="H87" s="1" t="s">
        <v>159</v>
      </c>
      <c r="I87" s="1" t="s">
        <v>160</v>
      </c>
      <c r="J87" s="1"/>
      <c r="K87" s="1" t="s">
        <v>159</v>
      </c>
      <c r="L87" s="1"/>
      <c r="M87" s="1" t="s">
        <v>160</v>
      </c>
      <c r="N87" s="1"/>
      <c r="O87" s="1" t="s">
        <v>159</v>
      </c>
      <c r="P87" s="1" t="s">
        <v>159</v>
      </c>
      <c r="Q87" s="1" t="s">
        <v>160</v>
      </c>
      <c r="R87" s="1" t="s">
        <v>159</v>
      </c>
      <c r="S87" s="1" t="s">
        <v>160</v>
      </c>
    </row>
    <row r="88" spans="1:19" x14ac:dyDescent="0.45">
      <c r="A88" s="2">
        <v>45267.720902777779</v>
      </c>
      <c r="B88" s="1" t="s">
        <v>227</v>
      </c>
      <c r="C88" s="1" t="s">
        <v>159</v>
      </c>
      <c r="D88" s="1" t="s">
        <v>159</v>
      </c>
      <c r="E88" s="1" t="s">
        <v>159</v>
      </c>
      <c r="F88" s="1" t="s">
        <v>162</v>
      </c>
      <c r="G88" s="1" t="s">
        <v>159</v>
      </c>
      <c r="H88" s="1" t="s">
        <v>159</v>
      </c>
      <c r="I88" s="1" t="s">
        <v>159</v>
      </c>
      <c r="J88" s="1"/>
      <c r="K88" s="1" t="s">
        <v>159</v>
      </c>
      <c r="L88" s="1"/>
      <c r="M88" s="1" t="s">
        <v>159</v>
      </c>
      <c r="N88" s="1"/>
      <c r="O88" s="1" t="s">
        <v>159</v>
      </c>
      <c r="P88" s="1" t="s">
        <v>159</v>
      </c>
      <c r="Q88" s="1" t="s">
        <v>159</v>
      </c>
      <c r="R88" s="1" t="s">
        <v>159</v>
      </c>
      <c r="S88" s="1" t="s">
        <v>159</v>
      </c>
    </row>
    <row r="89" spans="1:19" x14ac:dyDescent="0.45">
      <c r="A89" s="2">
        <v>45267.754062499997</v>
      </c>
      <c r="B89" s="1" t="s">
        <v>165</v>
      </c>
      <c r="C89" s="1" t="s">
        <v>160</v>
      </c>
      <c r="D89" s="1" t="s">
        <v>160</v>
      </c>
      <c r="E89" s="1" t="s">
        <v>160</v>
      </c>
      <c r="F89" s="1" t="s">
        <v>160</v>
      </c>
      <c r="G89" s="1" t="s">
        <v>159</v>
      </c>
      <c r="H89" s="1" t="s">
        <v>160</v>
      </c>
      <c r="I89" s="1" t="s">
        <v>160</v>
      </c>
      <c r="J89" s="1"/>
      <c r="K89" s="1" t="s">
        <v>159</v>
      </c>
      <c r="L89" s="1"/>
      <c r="M89" s="1" t="s">
        <v>160</v>
      </c>
      <c r="N89" s="1"/>
      <c r="O89" s="1" t="s">
        <v>160</v>
      </c>
      <c r="P89" s="1" t="s">
        <v>160</v>
      </c>
      <c r="Q89" s="1" t="s">
        <v>160</v>
      </c>
      <c r="R89" s="1" t="s">
        <v>160</v>
      </c>
      <c r="S89" s="1" t="s">
        <v>164</v>
      </c>
    </row>
    <row r="90" spans="1:19" x14ac:dyDescent="0.45">
      <c r="A90" s="2">
        <v>45269.487488425926</v>
      </c>
      <c r="B90" s="1" t="s">
        <v>165</v>
      </c>
      <c r="C90" s="1" t="s">
        <v>160</v>
      </c>
      <c r="D90" s="1" t="s">
        <v>160</v>
      </c>
      <c r="E90" s="1" t="s">
        <v>160</v>
      </c>
      <c r="F90" s="1" t="s">
        <v>160</v>
      </c>
      <c r="G90" s="1" t="s">
        <v>159</v>
      </c>
      <c r="H90" s="1" t="s">
        <v>160</v>
      </c>
      <c r="I90" s="1" t="s">
        <v>160</v>
      </c>
      <c r="J90" s="1"/>
      <c r="K90" s="1" t="s">
        <v>159</v>
      </c>
      <c r="L90" s="1"/>
      <c r="M90" s="1" t="s">
        <v>160</v>
      </c>
      <c r="N90" s="1"/>
      <c r="O90" s="1" t="s">
        <v>159</v>
      </c>
      <c r="P90" s="1" t="s">
        <v>160</v>
      </c>
      <c r="Q90" s="1" t="s">
        <v>160</v>
      </c>
      <c r="R90" s="1" t="s">
        <v>160</v>
      </c>
      <c r="S90" s="1" t="s">
        <v>160</v>
      </c>
    </row>
    <row r="91" spans="1:19" x14ac:dyDescent="0.45">
      <c r="A91" s="2">
        <v>45271.465231481481</v>
      </c>
      <c r="B91" s="1" t="s">
        <v>165</v>
      </c>
      <c r="C91" s="1" t="s">
        <v>159</v>
      </c>
      <c r="D91" s="1" t="s">
        <v>159</v>
      </c>
      <c r="E91" s="1" t="s">
        <v>159</v>
      </c>
      <c r="F91" s="1" t="s">
        <v>160</v>
      </c>
      <c r="G91" s="1" t="s">
        <v>159</v>
      </c>
      <c r="H91" s="1" t="s">
        <v>159</v>
      </c>
      <c r="I91" s="1" t="s">
        <v>160</v>
      </c>
      <c r="J91" s="1" t="s">
        <v>228</v>
      </c>
      <c r="K91" s="1" t="s">
        <v>160</v>
      </c>
      <c r="L91" s="1" t="s">
        <v>229</v>
      </c>
      <c r="M91" s="1" t="s">
        <v>159</v>
      </c>
      <c r="N91" s="1" t="s">
        <v>230</v>
      </c>
      <c r="O91" s="1" t="s">
        <v>159</v>
      </c>
      <c r="P91" s="1" t="s">
        <v>160</v>
      </c>
      <c r="Q91" s="1" t="s">
        <v>159</v>
      </c>
      <c r="R91" s="1" t="s">
        <v>159</v>
      </c>
      <c r="S91" s="1" t="s">
        <v>160</v>
      </c>
    </row>
    <row r="92" spans="1:19" x14ac:dyDescent="0.45">
      <c r="C92" s="9" cm="1">
        <f t="array" ref="C92">SUM(INDEX($B$94:$B$97,N(IF(1,MATCH(C2:C91,$A$94:$A$97,0)))))</f>
        <v>115</v>
      </c>
      <c r="D92" s="10" cm="1">
        <f t="array" ref="D92">SUM(INDEX($B$94:$B$97,N(IF(1,MATCH(D2:D91,$A$94:$A$97,0)))))</f>
        <v>115</v>
      </c>
      <c r="E92" s="10" cm="1">
        <f t="array" ref="E92">SUM(INDEX($B$94:$B$97,N(IF(1,MATCH(E2:E91,$A$94:$A$97,0)))))</f>
        <v>105</v>
      </c>
      <c r="F92" s="10" cm="1">
        <f t="array" ref="F92">SUM(INDEX($B$94:$B$97,N(IF(1,MATCH(F2:F91,$A$94:$A$97,0)))))</f>
        <v>106</v>
      </c>
      <c r="G92" s="10" cm="1">
        <f t="array" ref="G92">SUM(INDEX($B$94:$B$97,N(IF(1,MATCH(G2:G91,$A$94:$A$97,0)))))</f>
        <v>66</v>
      </c>
      <c r="H92" s="10" cm="1">
        <f t="array" ref="H92">SUM(INDEX($B$94:$B$97,N(IF(1,MATCH(H2:H91,$A$94:$A$97,0)))))</f>
        <v>65</v>
      </c>
      <c r="I92" s="10" cm="1">
        <f t="array" ref="I92">SUM(INDEX($B$94:$B$97,N(IF(1,MATCH(I2:I91,$A$94:$A$97,0)))))</f>
        <v>131</v>
      </c>
      <c r="J92" s="10"/>
      <c r="K92" s="10" cm="1">
        <f t="array" ref="K92">SUM(INDEX($B$94:$B$97,N(IF(1,MATCH(K2:K91,$A$94:$A$97,0)))))</f>
        <v>117</v>
      </c>
      <c r="L92" s="10"/>
      <c r="M92" s="10" cm="1">
        <f t="array" ref="M92">SUM(INDEX($B$94:$B$97,N(IF(1,MATCH(M2:M91,$A$94:$A$97,0)))))</f>
        <v>144</v>
      </c>
      <c r="N92" s="10"/>
      <c r="O92" s="10" cm="1">
        <f t="array" ref="O92">SUM(INDEX($B$94:$B$97,N(IF(1,MATCH(O2:O91,$A$94:$A$97,0)))))</f>
        <v>88</v>
      </c>
      <c r="P92" s="10" cm="1">
        <f t="array" ref="P92">SUM(INDEX($B$94:$B$97,N(IF(1,MATCH(P2:P91,$A$94:$A$97,0)))))</f>
        <v>138</v>
      </c>
      <c r="Q92" s="10" cm="1">
        <f t="array" ref="Q92">SUM(INDEX($B$94:$B$97,N(IF(1,MATCH(Q2:Q91,$A$94:$A$97,0)))))</f>
        <v>147</v>
      </c>
      <c r="R92" s="10" cm="1">
        <f t="array" ref="R92">SUM(INDEX($B$94:$B$97,N(IF(1,MATCH(R2:R91,$A$94:$A$97,0)))))</f>
        <v>115</v>
      </c>
      <c r="S92" s="11" cm="1">
        <f t="array" ref="S92">SUM(INDEX($B$94:$B$97,N(IF(1,MATCH(S2:S91,$A$94:$A$97,0)))))</f>
        <v>112</v>
      </c>
    </row>
    <row r="93" spans="1:19" x14ac:dyDescent="0.45">
      <c r="A93" s="3" t="s">
        <v>231</v>
      </c>
      <c r="B93" s="4" t="s">
        <v>20</v>
      </c>
    </row>
    <row r="94" spans="1:19" x14ac:dyDescent="0.45">
      <c r="A94" s="5" t="s">
        <v>160</v>
      </c>
      <c r="B94" s="6">
        <v>2</v>
      </c>
    </row>
    <row r="95" spans="1:19" x14ac:dyDescent="0.45">
      <c r="A95" s="5" t="s">
        <v>159</v>
      </c>
      <c r="B95" s="6">
        <v>1</v>
      </c>
    </row>
    <row r="96" spans="1:19" x14ac:dyDescent="0.45">
      <c r="A96" s="5" t="s">
        <v>162</v>
      </c>
      <c r="B96" s="6">
        <v>-1</v>
      </c>
    </row>
    <row r="97" spans="1:18" x14ac:dyDescent="0.45">
      <c r="A97" s="7" t="s">
        <v>164</v>
      </c>
      <c r="B97" s="8">
        <v>-2</v>
      </c>
    </row>
    <row r="100" spans="1:18" x14ac:dyDescent="0.45">
      <c r="A100" t="s">
        <v>19</v>
      </c>
      <c r="B100" t="s">
        <v>20</v>
      </c>
      <c r="C100" t="s">
        <v>232</v>
      </c>
      <c r="E100" t="s">
        <v>52</v>
      </c>
      <c r="F100" t="s">
        <v>20</v>
      </c>
      <c r="G100" t="s">
        <v>232</v>
      </c>
      <c r="I100" t="s">
        <v>56</v>
      </c>
      <c r="J100" t="s">
        <v>20</v>
      </c>
      <c r="K100" t="s">
        <v>233</v>
      </c>
      <c r="M100" t="s">
        <v>234</v>
      </c>
      <c r="N100" t="s">
        <v>235</v>
      </c>
      <c r="P100" t="s">
        <v>234</v>
      </c>
      <c r="Q100" t="s">
        <v>236</v>
      </c>
      <c r="R100" t="s">
        <v>237</v>
      </c>
    </row>
    <row r="101" spans="1:18" x14ac:dyDescent="0.45">
      <c r="A101" s="12" t="s">
        <v>21</v>
      </c>
      <c r="B101" cm="1">
        <f t="array" ref="B101">SUM(INDEX($B$94:$B$97,N(IF(1,MATCH(C2:C91,$A$94:$A$97,0)))))</f>
        <v>115</v>
      </c>
      <c r="C101" s="1">
        <f>ROUND((B101/B105)*100,0)</f>
        <v>174</v>
      </c>
      <c r="E101" s="1" t="s">
        <v>31</v>
      </c>
      <c r="F101" cm="1">
        <f t="array" ref="F101">SUM(INDEX($B$94:$B$97,N(IF(1,MATCH(M2:M91,$A$94:$A$97,0)))))</f>
        <v>144</v>
      </c>
      <c r="G101">
        <f>ROUND((F101/F105)*100,0)</f>
        <v>222</v>
      </c>
      <c r="I101" s="1" t="s">
        <v>41</v>
      </c>
      <c r="J101" cm="1">
        <f t="array" ref="J101">SUM(INDEX($B$94:$B$97,N(IF(1,MATCH(Q2:Q91,$A$94:$A$97,0)))))</f>
        <v>147</v>
      </c>
      <c r="K101">
        <f>ROUND((J101/J104)*100,0)</f>
        <v>131</v>
      </c>
      <c r="M101" t="s">
        <v>19</v>
      </c>
      <c r="N101">
        <v>100</v>
      </c>
      <c r="P101" t="s">
        <v>19</v>
      </c>
      <c r="Q101">
        <f>ROUND(20*(N101/333),0)</f>
        <v>6</v>
      </c>
      <c r="R101">
        <f t="shared" ref="R101:R102" si="0">ROUND(80*(N101/333),0)</f>
        <v>24</v>
      </c>
    </row>
    <row r="102" spans="1:18" x14ac:dyDescent="0.45">
      <c r="A102" s="13" t="s">
        <v>50</v>
      </c>
      <c r="B102" cm="1">
        <f t="array" ref="B102">SUM(INDEX($B$94:$B$97,N(IF(1,MATCH(D2:D91,$A$94:$A$97,0)))))</f>
        <v>115</v>
      </c>
      <c r="C102">
        <f>ROUND((B102/B105)*100,0)</f>
        <v>174</v>
      </c>
      <c r="E102" s="1" t="s">
        <v>33</v>
      </c>
      <c r="F102" cm="1">
        <f t="array" ref="F102">SUM(INDEX($B$94:$B$97,N(IF(1,MATCH(I2:I91,$A$94:$A$97,0)))))</f>
        <v>131</v>
      </c>
      <c r="G102">
        <f>ROUND((F102/F105)*100,0)</f>
        <v>202</v>
      </c>
      <c r="I102" s="1" t="s">
        <v>238</v>
      </c>
      <c r="J102" cm="1">
        <f t="array" ref="J102">SUM(INDEX($B$94:$B$97,N(IF(1,MATCH(P2:P91,$A$94:$A$97,0)))))</f>
        <v>138</v>
      </c>
      <c r="K102">
        <f>ROUND((J102/J104)*100,0)</f>
        <v>123</v>
      </c>
      <c r="M102" t="s">
        <v>239</v>
      </c>
      <c r="N102">
        <v>107</v>
      </c>
      <c r="P102" t="s">
        <v>52</v>
      </c>
      <c r="Q102">
        <f>ROUND(20*(N102/333),0)</f>
        <v>6</v>
      </c>
      <c r="R102">
        <f t="shared" si="0"/>
        <v>26</v>
      </c>
    </row>
    <row r="103" spans="1:18" x14ac:dyDescent="0.45">
      <c r="A103" s="1" t="s">
        <v>51</v>
      </c>
      <c r="B103" cm="1">
        <f t="array" ref="B103">SUM(INDEX($B$94:$B$97,N(IF(1,MATCH(F2:F91,$A$94:$A$97,0)))))</f>
        <v>106</v>
      </c>
      <c r="C103" s="1">
        <f>ROUND((B103/B105)*100,0)</f>
        <v>161</v>
      </c>
      <c r="E103" s="1" t="s">
        <v>35</v>
      </c>
      <c r="F103" cm="1">
        <f t="array" ref="F103">SUM(INDEX($B$94:$B$97,N(IF(1,MATCH(K2:K91,$A$94:$A$97,0)))))</f>
        <v>117</v>
      </c>
      <c r="G103">
        <f>ROUND((F103/F105)*100,0)</f>
        <v>180</v>
      </c>
      <c r="I103" s="1" t="s">
        <v>45</v>
      </c>
      <c r="J103" cm="1">
        <f t="array" ref="J103">SUM(INDEX($B$94:$B$97,N(IF(1,MATCH(R2:R91,$A$94:$A$97,0)))))</f>
        <v>115</v>
      </c>
      <c r="K103">
        <f>ROUND((J103/J104)*100,0)</f>
        <v>103</v>
      </c>
      <c r="M103" t="s">
        <v>56</v>
      </c>
      <c r="N103">
        <v>126</v>
      </c>
      <c r="P103" t="s">
        <v>56</v>
      </c>
      <c r="Q103">
        <f>ROUND(20*(N103/333),0)</f>
        <v>8</v>
      </c>
      <c r="R103">
        <f>ROUND(80*(N103/333),0)</f>
        <v>30</v>
      </c>
    </row>
    <row r="104" spans="1:18" x14ac:dyDescent="0.45">
      <c r="A104" s="14" t="s">
        <v>27</v>
      </c>
      <c r="B104" cm="1">
        <f t="array" ref="B104">SUM(INDEX($B$94:$B$97,N(IF(1,MATCH(E2:E91,$A$94:$A$97,0)))))</f>
        <v>105</v>
      </c>
      <c r="C104">
        <f>ROUND((B104/B105)*100,0)</f>
        <v>159</v>
      </c>
      <c r="E104" s="1" t="s">
        <v>37</v>
      </c>
      <c r="F104" cm="1">
        <f t="array" ref="F104">SUM(INDEX($B$94:$B$97,N(IF(1,MATCH(O2:O91,$A$94:$A$97,0)))))</f>
        <v>88</v>
      </c>
      <c r="G104">
        <f>ROUND((F104/F105)*100,0)</f>
        <v>135</v>
      </c>
      <c r="I104" s="1" t="s">
        <v>47</v>
      </c>
      <c r="J104" cm="1">
        <f t="array" ref="J104">SUM(INDEX($B$94:$B$97,N(IF(1,MATCH(S2:S91,$A$94:$A$97,0)))))</f>
        <v>112</v>
      </c>
      <c r="K104">
        <f>ROUND((J104/J104)*100,0)</f>
        <v>100</v>
      </c>
    </row>
    <row r="105" spans="1:18" x14ac:dyDescent="0.45">
      <c r="A105" s="1" t="s">
        <v>240</v>
      </c>
      <c r="B105" s="1" cm="1">
        <f t="array" ref="B105">SUM(INDEX($B$94:$B$97,N(IF(1,MATCH(G2:G91,$A$94:$A$97,0)))))</f>
        <v>66</v>
      </c>
      <c r="C105" s="1">
        <f>ROUND((B105/B105)*100,0)</f>
        <v>100</v>
      </c>
      <c r="E105" s="1" t="s">
        <v>39</v>
      </c>
      <c r="F105" cm="1">
        <f t="array" ref="F105">SUM(INDEX($B$94:$B$97,N(IF(1,MATCH(H2:H91,$A$94:$A$97,0)))))</f>
        <v>65</v>
      </c>
      <c r="G105">
        <f>ROUND((F105/F105)*100,0)</f>
        <v>100</v>
      </c>
      <c r="J105" s="1"/>
      <c r="K105" s="1"/>
      <c r="L105" s="15"/>
      <c r="M105" t="s">
        <v>49</v>
      </c>
      <c r="N105">
        <f>N103+N102+N101</f>
        <v>333</v>
      </c>
    </row>
    <row r="107" spans="1:18" x14ac:dyDescent="0.45">
      <c r="A107" t="s">
        <v>241</v>
      </c>
      <c r="B107">
        <f>AVERAGE(B101:B105)</f>
        <v>101.4</v>
      </c>
      <c r="C107">
        <f>ROUND((B107/B107)*100,0)</f>
        <v>100</v>
      </c>
      <c r="E107" t="s">
        <v>242</v>
      </c>
      <c r="F107">
        <f>AVERAGE(F101:F105)</f>
        <v>109</v>
      </c>
      <c r="G107">
        <f>ROUND((F107/B107)*100,0)</f>
        <v>107</v>
      </c>
      <c r="I107" t="s">
        <v>241</v>
      </c>
      <c r="J107">
        <f>AVERAGE(J101:J104)</f>
        <v>128</v>
      </c>
      <c r="K107">
        <f>ROUND((J107/B107)*100,0)</f>
        <v>126</v>
      </c>
    </row>
    <row r="108" spans="1:18" x14ac:dyDescent="0.45">
      <c r="A108" t="s">
        <v>243</v>
      </c>
      <c r="B108">
        <f>B105+B104+B103+B102+B101</f>
        <v>507</v>
      </c>
      <c r="E108" s="1" t="s">
        <v>243</v>
      </c>
      <c r="F108">
        <f>F105+F104+F103+F102+F101</f>
        <v>545</v>
      </c>
      <c r="I108" t="s">
        <v>243</v>
      </c>
      <c r="J108">
        <f>J104+J103+J102+J101</f>
        <v>512</v>
      </c>
    </row>
  </sheetData>
  <pageMargins left="0.7" right="0.7" top="0.75" bottom="0.75" header="0.3" footer="0.3"/>
  <drawing r:id="rId1"/>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Index beknopt</vt:lpstr>
      <vt:lpstr>Index 2021</vt:lpstr>
      <vt:lpstr>Voorspellen</vt:lpstr>
      <vt:lpstr>Uitslag Enquête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Jarno Vis (23029943)</cp:lastModifiedBy>
  <cp:revision/>
  <dcterms:created xsi:type="dcterms:W3CDTF">2023-12-12T15:28:13Z</dcterms:created>
  <dcterms:modified xsi:type="dcterms:W3CDTF">2024-04-11T19:15:13Z</dcterms:modified>
  <cp:category/>
  <cp:contentStatus/>
</cp:coreProperties>
</file>