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ron/GitHub/pynrc/notebooks/Commissioning/CoronWG/"/>
    </mc:Choice>
  </mc:AlternateContent>
  <xr:revisionPtr revIDLastSave="0" documentId="13_ncr:1_{FA001FC9-4541-484B-8425-77567283DFD5}" xr6:coauthVersionLast="47" xr6:coauthVersionMax="47" xr10:uidLastSave="{00000000-0000-0000-0000-000000000000}"/>
  <bookViews>
    <workbookView xWindow="380" yWindow="460" windowWidth="28040" windowHeight="17040" xr2:uid="{1101584A-52C4-2D4A-89C5-AEF11CBC913C}"/>
  </bookViews>
  <sheets>
    <sheet name="MASK430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1" l="1"/>
  <c r="R5" i="1"/>
  <c r="S5" i="1"/>
  <c r="T5" i="1"/>
  <c r="Q6" i="1"/>
  <c r="R6" i="1"/>
  <c r="S6" i="1"/>
  <c r="T6" i="1"/>
  <c r="Q7" i="1"/>
  <c r="R7" i="1"/>
  <c r="S7" i="1"/>
  <c r="T7" i="1"/>
  <c r="Q8" i="1"/>
  <c r="Q9" i="1"/>
  <c r="Q10" i="1"/>
  <c r="Q11" i="1"/>
  <c r="Q12" i="1"/>
  <c r="Q13" i="1"/>
  <c r="Q14" i="1"/>
  <c r="Q15" i="1"/>
  <c r="Q16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R8" i="1"/>
  <c r="R9" i="1"/>
  <c r="R10" i="1"/>
  <c r="R11" i="1"/>
  <c r="R12" i="1"/>
  <c r="R13" i="1"/>
  <c r="R14" i="1"/>
  <c r="R15" i="1"/>
  <c r="R16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J6" i="1"/>
  <c r="J7" i="1"/>
  <c r="J8" i="1"/>
  <c r="J9" i="1"/>
  <c r="J10" i="1"/>
  <c r="J11" i="1"/>
  <c r="J12" i="1"/>
  <c r="J13" i="1"/>
  <c r="J14" i="1"/>
  <c r="J15" i="1"/>
  <c r="J16" i="1"/>
  <c r="F21" i="1"/>
  <c r="F23" i="1"/>
  <c r="F22" i="1"/>
  <c r="J5" i="1"/>
  <c r="F24" i="1" l="1"/>
  <c r="F25" i="1" s="1"/>
  <c r="F26" i="1" s="1"/>
</calcChain>
</file>

<file path=xl/sharedStrings.xml><?xml version="1.0" encoding="utf-8"?>
<sst xmlns="http://schemas.openxmlformats.org/spreadsheetml/2006/main" count="45" uniqueCount="25">
  <si>
    <t>Jitter</t>
  </si>
  <si>
    <t>Requirements</t>
  </si>
  <si>
    <t>Best Case</t>
  </si>
  <si>
    <t>Nominal</t>
  </si>
  <si>
    <t>TA Offset (mas)</t>
  </si>
  <si>
    <t>(mas)</t>
  </si>
  <si>
    <t>Contrast at 1" (mags)</t>
  </si>
  <si>
    <t>Contrast loss (relative to best) at 1"</t>
  </si>
  <si>
    <t>dWFE (nm):</t>
  </si>
  <si>
    <t>RMS:</t>
  </si>
  <si>
    <t>TA (mas):</t>
  </si>
  <si>
    <t>Jitter (mas):</t>
  </si>
  <si>
    <t>Total RMS:</t>
  </si>
  <si>
    <t>Contrast:</t>
  </si>
  <si>
    <t>Sensitivity:</t>
  </si>
  <si>
    <t>mags (at 1")</t>
  </si>
  <si>
    <t>mags (at 1") assuming stellar mag of 3.26</t>
  </si>
  <si>
    <t>Estimate contrast at 1"</t>
  </si>
  <si>
    <t>0.7 nm RMS</t>
  </si>
  <si>
    <t>3.5 nm RMS</t>
  </si>
  <si>
    <t>1.3 nm RMS</t>
  </si>
  <si>
    <t>Notes:</t>
  </si>
  <si>
    <t>pixel std at 0.5"&lt;r&lt;2" (counts/sec)</t>
  </si>
  <si>
    <t>Jitter values are per axis per target</t>
  </si>
  <si>
    <t>Target acqusition are per axis, relative offset between a single sci obs and ref 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</si>
</sst>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6" xfId="0" applyFont="1" applyFill="1" applyBorder="1"/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9" xfId="0" applyFont="1" applyFill="1" applyBorder="1" applyAlignment="1"/>
    <xf numFmtId="0" fontId="0" fillId="2" borderId="10" xfId="0" applyFill="1" applyBorder="1"/>
    <xf numFmtId="0" fontId="0" fillId="2" borderId="11" xfId="0" applyFill="1" applyBorder="1"/>
    <xf numFmtId="0" fontId="1" fillId="2" borderId="9" xfId="0" applyFont="1" applyFill="1" applyBorder="1"/>
    <xf numFmtId="0" fontId="0" fillId="0" borderId="0" xfId="0" applyFill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3" borderId="0" xfId="0" applyFill="1"/>
    <xf numFmtId="0" fontId="0" fillId="4" borderId="0" xfId="0" applyFill="1" applyAlignment="1">
      <alignment horizontal="right"/>
    </xf>
    <xf numFmtId="2" fontId="0" fillId="5" borderId="0" xfId="0" applyNumberFormat="1" applyFill="1"/>
    <xf numFmtId="0" fontId="1" fillId="4" borderId="0" xfId="0" applyFont="1" applyFill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4" borderId="6" xfId="0" applyFont="1" applyFill="1" applyBorder="1" applyAlignment="1">
      <alignment horizontal="right"/>
    </xf>
    <xf numFmtId="2" fontId="1" fillId="5" borderId="0" xfId="0" applyNumberFormat="1" applyFont="1" applyFill="1"/>
    <xf numFmtId="164" fontId="1" fillId="5" borderId="3" xfId="0" applyNumberFormat="1" applyFont="1" applyFill="1" applyBorder="1"/>
    <xf numFmtId="164" fontId="1" fillId="5" borderId="8" xfId="0" applyNumberFormat="1" applyFont="1" applyFill="1" applyBorder="1"/>
    <xf numFmtId="0" fontId="2" fillId="7" borderId="12" xfId="0" applyFont="1" applyFill="1" applyBorder="1" applyAlignment="1">
      <alignment horizont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0" fillId="8" borderId="1" xfId="0" applyNumberFormat="1" applyFill="1" applyBorder="1"/>
    <xf numFmtId="2" fontId="0" fillId="8" borderId="4" xfId="0" applyNumberFormat="1" applyFill="1" applyBorder="1"/>
    <xf numFmtId="2" fontId="0" fillId="8" borderId="6" xfId="0" applyNumberFormat="1" applyFill="1" applyBorder="1"/>
    <xf numFmtId="2" fontId="0" fillId="8" borderId="2" xfId="0" applyNumberFormat="1" applyFill="1" applyBorder="1"/>
    <xf numFmtId="2" fontId="0" fillId="8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A8040-B667-FE49-BAEF-A540BCC9478B}">
  <dimension ref="A2:T31"/>
  <sheetViews>
    <sheetView tabSelected="1" workbookViewId="0">
      <selection activeCell="Q34" sqref="Q34"/>
    </sheetView>
  </sheetViews>
  <sheetFormatPr baseColWidth="10" defaultRowHeight="16" x14ac:dyDescent="0.2"/>
  <cols>
    <col min="1" max="1" width="12.6640625" bestFit="1" customWidth="1"/>
    <col min="2" max="2" width="6" bestFit="1" customWidth="1"/>
    <col min="7" max="7" width="3.33203125" customWidth="1"/>
    <col min="8" max="8" width="12.6640625" bestFit="1" customWidth="1"/>
    <col min="9" max="9" width="6" bestFit="1" customWidth="1"/>
    <col min="14" max="14" width="3.33203125" customWidth="1"/>
    <col min="15" max="15" width="12.6640625" bestFit="1" customWidth="1"/>
    <col min="16" max="16" width="6" bestFit="1" customWidth="1"/>
  </cols>
  <sheetData>
    <row r="2" spans="1:20" ht="19" x14ac:dyDescent="0.25">
      <c r="B2" s="40" t="s">
        <v>22</v>
      </c>
      <c r="C2" s="41"/>
      <c r="D2" s="41"/>
      <c r="E2" s="41"/>
      <c r="F2" s="42"/>
      <c r="I2" s="40" t="s">
        <v>6</v>
      </c>
      <c r="J2" s="41"/>
      <c r="K2" s="41"/>
      <c r="L2" s="41"/>
      <c r="M2" s="42"/>
      <c r="P2" s="40" t="s">
        <v>7</v>
      </c>
      <c r="Q2" s="41"/>
      <c r="R2" s="41"/>
      <c r="S2" s="41"/>
      <c r="T2" s="42"/>
    </row>
    <row r="3" spans="1:20" x14ac:dyDescent="0.2">
      <c r="A3" s="21"/>
      <c r="B3" s="13" t="s">
        <v>0</v>
      </c>
      <c r="C3" s="44" t="s">
        <v>4</v>
      </c>
      <c r="D3" s="45"/>
      <c r="E3" s="45"/>
      <c r="F3" s="46"/>
      <c r="I3" s="13" t="s">
        <v>0</v>
      </c>
      <c r="J3" s="44" t="s">
        <v>4</v>
      </c>
      <c r="K3" s="45"/>
      <c r="L3" s="45"/>
      <c r="M3" s="46"/>
      <c r="P3" s="13" t="s">
        <v>0</v>
      </c>
      <c r="Q3" s="44" t="s">
        <v>4</v>
      </c>
      <c r="R3" s="45"/>
      <c r="S3" s="45"/>
      <c r="T3" s="46"/>
    </row>
    <row r="4" spans="1:20" x14ac:dyDescent="0.2">
      <c r="A4" s="21"/>
      <c r="B4" s="14" t="s">
        <v>5</v>
      </c>
      <c r="C4" s="12">
        <v>0</v>
      </c>
      <c r="D4" s="10">
        <v>6.3</v>
      </c>
      <c r="E4" s="10">
        <v>8.8000000000000007</v>
      </c>
      <c r="F4" s="11">
        <v>12.5</v>
      </c>
      <c r="I4" s="14" t="s">
        <v>5</v>
      </c>
      <c r="J4" s="12">
        <v>0</v>
      </c>
      <c r="K4" s="10">
        <v>6.3</v>
      </c>
      <c r="L4" s="10">
        <v>8.8000000000000007</v>
      </c>
      <c r="M4" s="11">
        <v>12.5</v>
      </c>
      <c r="P4" s="14" t="s">
        <v>5</v>
      </c>
      <c r="Q4" s="12">
        <v>0</v>
      </c>
      <c r="R4" s="10">
        <v>6.3</v>
      </c>
      <c r="S4" s="10">
        <v>8.8000000000000007</v>
      </c>
      <c r="T4" s="11">
        <v>12.5</v>
      </c>
    </row>
    <row r="5" spans="1:20" x14ac:dyDescent="0.2">
      <c r="A5" s="17" t="s">
        <v>2</v>
      </c>
      <c r="B5" s="20">
        <v>0</v>
      </c>
      <c r="C5" s="1">
        <v>0.02</v>
      </c>
      <c r="D5" s="2">
        <v>0.08</v>
      </c>
      <c r="E5" s="2">
        <v>0.12</v>
      </c>
      <c r="F5" s="3">
        <v>0.2</v>
      </c>
      <c r="H5" s="17" t="s">
        <v>2</v>
      </c>
      <c r="I5" s="20">
        <v>0</v>
      </c>
      <c r="J5" s="22">
        <f>-2.5 *LOG10(C5) + 12.1</f>
        <v>16.347425010840048</v>
      </c>
      <c r="K5" s="23">
        <f t="shared" ref="K5:M16" si="0">-2.5 *LOG10(D5) + 12.1</f>
        <v>14.84227503252014</v>
      </c>
      <c r="L5" s="23">
        <f t="shared" si="0"/>
        <v>14.402046884880939</v>
      </c>
      <c r="M5" s="24">
        <f t="shared" si="0"/>
        <v>13.847425010840047</v>
      </c>
      <c r="O5" s="17" t="s">
        <v>2</v>
      </c>
      <c r="P5" s="20">
        <v>0</v>
      </c>
      <c r="Q5" s="47">
        <f t="shared" ref="Q5:Q7" si="1">$K$6-J5</f>
        <v>-1.9453781259591096</v>
      </c>
      <c r="R5" s="50">
        <f t="shared" ref="R5:R7" si="2">$K$6-K5</f>
        <v>-0.44022814763920159</v>
      </c>
      <c r="S5" s="50">
        <f t="shared" ref="S5:S7" si="3">$K$6-L5</f>
        <v>0</v>
      </c>
      <c r="T5" s="51">
        <f t="shared" ref="T5:T7" si="4">$K$6-M5</f>
        <v>0.55462187404089214</v>
      </c>
    </row>
    <row r="6" spans="1:20" x14ac:dyDescent="0.2">
      <c r="A6" s="18" t="s">
        <v>18</v>
      </c>
      <c r="B6" s="15">
        <v>2.5</v>
      </c>
      <c r="C6" s="4">
        <v>0.06</v>
      </c>
      <c r="D6" s="5">
        <v>0.12</v>
      </c>
      <c r="E6" s="5">
        <v>0.15</v>
      </c>
      <c r="F6" s="6">
        <v>0.21</v>
      </c>
      <c r="H6" s="18" t="s">
        <v>18</v>
      </c>
      <c r="I6" s="15">
        <v>2.5</v>
      </c>
      <c r="J6" s="25">
        <f t="shared" ref="J6:J16" si="5">-2.5 *LOG10(C6) + 12.1</f>
        <v>15.15462187404089</v>
      </c>
      <c r="K6" s="26">
        <f t="shared" si="0"/>
        <v>14.402046884880939</v>
      </c>
      <c r="L6" s="26">
        <f t="shared" si="0"/>
        <v>14.159771852360796</v>
      </c>
      <c r="M6" s="27">
        <f t="shared" si="0"/>
        <v>13.794451763165201</v>
      </c>
      <c r="O6" s="18" t="s">
        <v>18</v>
      </c>
      <c r="P6" s="15">
        <v>2.5</v>
      </c>
      <c r="Q6" s="48">
        <f t="shared" si="1"/>
        <v>-0.75257498915995136</v>
      </c>
      <c r="R6" s="5">
        <f t="shared" si="2"/>
        <v>0</v>
      </c>
      <c r="S6" s="5">
        <f t="shared" si="3"/>
        <v>0.24227503252014237</v>
      </c>
      <c r="T6" s="6">
        <f t="shared" si="4"/>
        <v>0.60759512171573782</v>
      </c>
    </row>
    <row r="7" spans="1:20" x14ac:dyDescent="0.2">
      <c r="A7" s="18"/>
      <c r="B7" s="15">
        <v>3.8</v>
      </c>
      <c r="C7" s="4">
        <v>0.15</v>
      </c>
      <c r="D7" s="5">
        <v>0.15</v>
      </c>
      <c r="E7" s="5">
        <v>0.16</v>
      </c>
      <c r="F7" s="6">
        <v>0.21</v>
      </c>
      <c r="H7" s="18"/>
      <c r="I7" s="15">
        <v>3.8</v>
      </c>
      <c r="J7" s="25">
        <f t="shared" si="5"/>
        <v>14.159771852360796</v>
      </c>
      <c r="K7" s="26">
        <f t="shared" si="0"/>
        <v>14.159771852360796</v>
      </c>
      <c r="L7" s="26">
        <f t="shared" si="0"/>
        <v>14.089700043360187</v>
      </c>
      <c r="M7" s="27">
        <f t="shared" si="0"/>
        <v>13.794451763165201</v>
      </c>
      <c r="O7" s="18"/>
      <c r="P7" s="15">
        <v>3.8</v>
      </c>
      <c r="Q7" s="48">
        <f t="shared" si="1"/>
        <v>0.24227503252014237</v>
      </c>
      <c r="R7" s="5">
        <f t="shared" si="2"/>
        <v>0.24227503252014237</v>
      </c>
      <c r="S7" s="5">
        <f t="shared" si="3"/>
        <v>0.31234684152075154</v>
      </c>
      <c r="T7" s="6">
        <f t="shared" si="4"/>
        <v>0.60759512171573782</v>
      </c>
    </row>
    <row r="8" spans="1:20" x14ac:dyDescent="0.2">
      <c r="A8" s="19"/>
      <c r="B8" s="16">
        <v>5.8</v>
      </c>
      <c r="C8" s="7">
        <v>0.17</v>
      </c>
      <c r="D8" s="8">
        <v>0.17</v>
      </c>
      <c r="E8" s="8">
        <v>0.18</v>
      </c>
      <c r="F8" s="9">
        <v>0.23</v>
      </c>
      <c r="H8" s="19"/>
      <c r="I8" s="16">
        <v>5.8</v>
      </c>
      <c r="J8" s="28">
        <f t="shared" si="5"/>
        <v>14.023877696554315</v>
      </c>
      <c r="K8" s="29">
        <f t="shared" si="0"/>
        <v>14.023877696554315</v>
      </c>
      <c r="L8" s="29">
        <f t="shared" si="0"/>
        <v>13.961818737241735</v>
      </c>
      <c r="M8" s="30">
        <f t="shared" si="0"/>
        <v>13.695680409956017</v>
      </c>
      <c r="O8" s="19"/>
      <c r="P8" s="16">
        <v>5.8</v>
      </c>
      <c r="Q8" s="49">
        <f t="shared" ref="Q7:R16" si="6">$K$6-J8</f>
        <v>0.37816918832662338</v>
      </c>
      <c r="R8" s="8">
        <f t="shared" si="6"/>
        <v>0.37816918832662338</v>
      </c>
      <c r="S8" s="8">
        <f t="shared" ref="S6:T16" si="7">$K$6-L8</f>
        <v>0.44022814763920337</v>
      </c>
      <c r="T8" s="9">
        <f t="shared" si="7"/>
        <v>0.70636647492492166</v>
      </c>
    </row>
    <row r="9" spans="1:20" x14ac:dyDescent="0.2">
      <c r="A9" s="17" t="s">
        <v>3</v>
      </c>
      <c r="B9" s="20">
        <v>0</v>
      </c>
      <c r="C9" s="1">
        <v>0.03</v>
      </c>
      <c r="D9" s="2">
        <v>0.09</v>
      </c>
      <c r="E9" s="2">
        <v>0.13</v>
      </c>
      <c r="F9" s="3">
        <v>0.2</v>
      </c>
      <c r="H9" s="17" t="s">
        <v>3</v>
      </c>
      <c r="I9" s="20">
        <v>0</v>
      </c>
      <c r="J9" s="22">
        <f t="shared" si="5"/>
        <v>15.907196863200843</v>
      </c>
      <c r="K9" s="23">
        <f t="shared" si="0"/>
        <v>14.714393726401688</v>
      </c>
      <c r="L9" s="23">
        <f t="shared" si="0"/>
        <v>14.315141619232907</v>
      </c>
      <c r="M9" s="24">
        <f t="shared" si="0"/>
        <v>13.847425010840047</v>
      </c>
      <c r="O9" s="17" t="s">
        <v>3</v>
      </c>
      <c r="P9" s="20">
        <v>0</v>
      </c>
      <c r="Q9" s="47">
        <f t="shared" si="6"/>
        <v>-1.5051499783199045</v>
      </c>
      <c r="R9" s="50">
        <f t="shared" si="6"/>
        <v>-0.31234684152074976</v>
      </c>
      <c r="S9" s="50">
        <f t="shared" si="7"/>
        <v>8.690526564803136E-2</v>
      </c>
      <c r="T9" s="51">
        <f t="shared" si="7"/>
        <v>0.55462187404089214</v>
      </c>
    </row>
    <row r="10" spans="1:20" x14ac:dyDescent="0.2">
      <c r="A10" s="18" t="s">
        <v>20</v>
      </c>
      <c r="B10" s="15">
        <v>2.5</v>
      </c>
      <c r="C10" s="4">
        <v>0.1</v>
      </c>
      <c r="D10" s="5">
        <v>0.12</v>
      </c>
      <c r="E10" s="5">
        <v>0.15</v>
      </c>
      <c r="F10" s="6">
        <v>0.21</v>
      </c>
      <c r="H10" s="18" t="s">
        <v>20</v>
      </c>
      <c r="I10" s="15">
        <v>2.5</v>
      </c>
      <c r="J10" s="25">
        <f t="shared" si="5"/>
        <v>14.6</v>
      </c>
      <c r="K10" s="26">
        <f t="shared" si="0"/>
        <v>14.402046884880939</v>
      </c>
      <c r="L10" s="26">
        <f t="shared" si="0"/>
        <v>14.159771852360796</v>
      </c>
      <c r="M10" s="27">
        <f t="shared" si="0"/>
        <v>13.794451763165201</v>
      </c>
      <c r="O10" s="18" t="s">
        <v>20</v>
      </c>
      <c r="P10" s="15">
        <v>2.5</v>
      </c>
      <c r="Q10" s="48">
        <f t="shared" si="6"/>
        <v>-0.197953115119061</v>
      </c>
      <c r="R10" s="5">
        <f t="shared" si="6"/>
        <v>0</v>
      </c>
      <c r="S10" s="5">
        <f t="shared" si="7"/>
        <v>0.24227503252014237</v>
      </c>
      <c r="T10" s="6">
        <f t="shared" si="7"/>
        <v>0.60759512171573782</v>
      </c>
    </row>
    <row r="11" spans="1:20" x14ac:dyDescent="0.2">
      <c r="A11" s="18"/>
      <c r="B11" s="15">
        <v>3.8</v>
      </c>
      <c r="C11" s="4">
        <v>0.16</v>
      </c>
      <c r="D11" s="5">
        <v>0.17</v>
      </c>
      <c r="E11" s="5">
        <v>0.18</v>
      </c>
      <c r="F11" s="6">
        <v>0.23</v>
      </c>
      <c r="H11" s="18"/>
      <c r="I11" s="15">
        <v>3.8</v>
      </c>
      <c r="J11" s="25">
        <f t="shared" si="5"/>
        <v>14.089700043360187</v>
      </c>
      <c r="K11" s="26">
        <f t="shared" si="0"/>
        <v>14.023877696554315</v>
      </c>
      <c r="L11" s="26">
        <f t="shared" si="0"/>
        <v>13.961818737241735</v>
      </c>
      <c r="M11" s="27">
        <f t="shared" si="0"/>
        <v>13.695680409956017</v>
      </c>
      <c r="O11" s="18"/>
      <c r="P11" s="15">
        <v>3.8</v>
      </c>
      <c r="Q11" s="48">
        <f t="shared" si="6"/>
        <v>0.31234684152075154</v>
      </c>
      <c r="R11" s="5">
        <f t="shared" si="6"/>
        <v>0.37816918832662338</v>
      </c>
      <c r="S11" s="5">
        <f t="shared" si="7"/>
        <v>0.44022814763920337</v>
      </c>
      <c r="T11" s="6">
        <f t="shared" si="7"/>
        <v>0.70636647492492166</v>
      </c>
    </row>
    <row r="12" spans="1:20" x14ac:dyDescent="0.2">
      <c r="A12" s="18"/>
      <c r="B12" s="16">
        <v>5.8</v>
      </c>
      <c r="C12" s="4">
        <v>0.17</v>
      </c>
      <c r="D12" s="5">
        <v>0.18</v>
      </c>
      <c r="E12" s="5">
        <v>0.19</v>
      </c>
      <c r="F12" s="6">
        <v>0.24</v>
      </c>
      <c r="H12" s="18"/>
      <c r="I12" s="16">
        <v>5.8</v>
      </c>
      <c r="J12" s="25">
        <f t="shared" si="5"/>
        <v>14.023877696554315</v>
      </c>
      <c r="K12" s="26">
        <f t="shared" si="0"/>
        <v>13.961818737241735</v>
      </c>
      <c r="L12" s="26">
        <f t="shared" si="0"/>
        <v>13.903115997617927</v>
      </c>
      <c r="M12" s="27">
        <f t="shared" si="0"/>
        <v>13.649471895720986</v>
      </c>
      <c r="O12" s="18"/>
      <c r="P12" s="16">
        <v>5.8</v>
      </c>
      <c r="Q12" s="48">
        <f t="shared" si="6"/>
        <v>0.37816918832662338</v>
      </c>
      <c r="R12" s="5">
        <f t="shared" si="6"/>
        <v>0.44022814763920337</v>
      </c>
      <c r="S12" s="5">
        <f t="shared" si="7"/>
        <v>0.49893088726301116</v>
      </c>
      <c r="T12" s="6">
        <f t="shared" si="7"/>
        <v>0.75257498915995313</v>
      </c>
    </row>
    <row r="13" spans="1:20" x14ac:dyDescent="0.2">
      <c r="A13" s="17" t="s">
        <v>1</v>
      </c>
      <c r="B13" s="20">
        <v>0</v>
      </c>
      <c r="C13" s="1">
        <v>0.08</v>
      </c>
      <c r="D13" s="2">
        <v>0.12</v>
      </c>
      <c r="E13" s="2">
        <v>0.15</v>
      </c>
      <c r="F13" s="3">
        <v>0.22</v>
      </c>
      <c r="H13" s="17" t="s">
        <v>1</v>
      </c>
      <c r="I13" s="20">
        <v>0</v>
      </c>
      <c r="J13" s="22">
        <f t="shared" si="5"/>
        <v>14.84227503252014</v>
      </c>
      <c r="K13" s="23">
        <f t="shared" si="0"/>
        <v>14.402046884880939</v>
      </c>
      <c r="L13" s="23">
        <f t="shared" si="0"/>
        <v>14.159771852360796</v>
      </c>
      <c r="M13" s="24">
        <f t="shared" si="0"/>
        <v>13.743943297944483</v>
      </c>
      <c r="O13" s="17" t="s">
        <v>1</v>
      </c>
      <c r="P13" s="20">
        <v>0</v>
      </c>
      <c r="Q13" s="47">
        <f t="shared" si="6"/>
        <v>-0.44022814763920159</v>
      </c>
      <c r="R13" s="50">
        <f t="shared" si="6"/>
        <v>0</v>
      </c>
      <c r="S13" s="50">
        <f t="shared" si="7"/>
        <v>0.24227503252014237</v>
      </c>
      <c r="T13" s="51">
        <f t="shared" si="7"/>
        <v>0.65810358693645554</v>
      </c>
    </row>
    <row r="14" spans="1:20" x14ac:dyDescent="0.2">
      <c r="A14" s="18" t="s">
        <v>19</v>
      </c>
      <c r="B14" s="15">
        <v>2.5</v>
      </c>
      <c r="C14" s="4">
        <v>0.11</v>
      </c>
      <c r="D14" s="5">
        <v>0.14000000000000001</v>
      </c>
      <c r="E14" s="5">
        <v>0.17</v>
      </c>
      <c r="F14" s="6">
        <v>0.23</v>
      </c>
      <c r="H14" s="18" t="s">
        <v>19</v>
      </c>
      <c r="I14" s="15">
        <v>2.5</v>
      </c>
      <c r="J14" s="25">
        <f t="shared" si="5"/>
        <v>14.496518287104436</v>
      </c>
      <c r="K14" s="26">
        <f t="shared" si="0"/>
        <v>14.234679910804404</v>
      </c>
      <c r="L14" s="26">
        <f t="shared" si="0"/>
        <v>14.023877696554315</v>
      </c>
      <c r="M14" s="27">
        <f t="shared" si="0"/>
        <v>13.695680409956017</v>
      </c>
      <c r="O14" s="18" t="s">
        <v>19</v>
      </c>
      <c r="P14" s="15">
        <v>2.5</v>
      </c>
      <c r="Q14" s="48">
        <f t="shared" si="6"/>
        <v>-9.4471402223497591E-2</v>
      </c>
      <c r="R14" s="5">
        <f t="shared" si="6"/>
        <v>0.16736697407653445</v>
      </c>
      <c r="S14" s="5">
        <f t="shared" si="7"/>
        <v>0.37816918832662338</v>
      </c>
      <c r="T14" s="6">
        <f t="shared" si="7"/>
        <v>0.70636647492492166</v>
      </c>
    </row>
    <row r="15" spans="1:20" x14ac:dyDescent="0.2">
      <c r="A15" s="18"/>
      <c r="B15" s="15">
        <v>3.8</v>
      </c>
      <c r="C15" s="4">
        <v>0.16</v>
      </c>
      <c r="D15" s="5">
        <v>0.17</v>
      </c>
      <c r="E15" s="5">
        <v>0.18</v>
      </c>
      <c r="F15" s="6">
        <v>0.23</v>
      </c>
      <c r="H15" s="18"/>
      <c r="I15" s="15">
        <v>3.8</v>
      </c>
      <c r="J15" s="25">
        <f t="shared" si="5"/>
        <v>14.089700043360187</v>
      </c>
      <c r="K15" s="26">
        <f t="shared" si="0"/>
        <v>14.023877696554315</v>
      </c>
      <c r="L15" s="26">
        <f t="shared" si="0"/>
        <v>13.961818737241735</v>
      </c>
      <c r="M15" s="27">
        <f t="shared" si="0"/>
        <v>13.695680409956017</v>
      </c>
      <c r="O15" s="18"/>
      <c r="P15" s="15">
        <v>3.8</v>
      </c>
      <c r="Q15" s="48">
        <f t="shared" si="6"/>
        <v>0.31234684152075154</v>
      </c>
      <c r="R15" s="5">
        <f t="shared" si="6"/>
        <v>0.37816918832662338</v>
      </c>
      <c r="S15" s="5">
        <f t="shared" si="7"/>
        <v>0.44022814763920337</v>
      </c>
      <c r="T15" s="6">
        <f t="shared" si="7"/>
        <v>0.70636647492492166</v>
      </c>
    </row>
    <row r="16" spans="1:20" x14ac:dyDescent="0.2">
      <c r="A16" s="19"/>
      <c r="B16" s="16">
        <v>5.8</v>
      </c>
      <c r="C16" s="7">
        <v>0.22</v>
      </c>
      <c r="D16" s="8">
        <v>0.23</v>
      </c>
      <c r="E16" s="8">
        <v>0.25</v>
      </c>
      <c r="F16" s="9">
        <v>0.3</v>
      </c>
      <c r="H16" s="19"/>
      <c r="I16" s="16">
        <v>5.8</v>
      </c>
      <c r="J16" s="28">
        <f t="shared" si="5"/>
        <v>13.743943297944483</v>
      </c>
      <c r="K16" s="29">
        <f t="shared" si="0"/>
        <v>13.695680409956017</v>
      </c>
      <c r="L16" s="29">
        <f t="shared" si="0"/>
        <v>13.605149978319906</v>
      </c>
      <c r="M16" s="30">
        <f t="shared" si="0"/>
        <v>13.407196863200843</v>
      </c>
      <c r="O16" s="19"/>
      <c r="P16" s="16">
        <v>5.8</v>
      </c>
      <c r="Q16" s="49">
        <f t="shared" si="6"/>
        <v>0.65810358693645554</v>
      </c>
      <c r="R16" s="8">
        <f t="shared" si="6"/>
        <v>0.70636647492492166</v>
      </c>
      <c r="S16" s="8">
        <f t="shared" si="7"/>
        <v>0.79689690656103274</v>
      </c>
      <c r="T16" s="9">
        <f t="shared" si="7"/>
        <v>0.99485002168009551</v>
      </c>
    </row>
    <row r="20" spans="3:7" x14ac:dyDescent="0.2">
      <c r="C20" s="43" t="s">
        <v>17</v>
      </c>
      <c r="D20" s="43"/>
      <c r="E20" s="43"/>
      <c r="F20" s="43"/>
    </row>
    <row r="21" spans="3:7" x14ac:dyDescent="0.2">
      <c r="C21" s="32" t="s">
        <v>8</v>
      </c>
      <c r="D21" s="31">
        <v>2.5</v>
      </c>
      <c r="E21" s="32" t="s">
        <v>9</v>
      </c>
      <c r="F21" s="33">
        <f>D21*0.02246</f>
        <v>5.6150000000000005E-2</v>
      </c>
    </row>
    <row r="22" spans="3:7" x14ac:dyDescent="0.2">
      <c r="C22" s="32" t="s">
        <v>11</v>
      </c>
      <c r="D22" s="31">
        <v>3</v>
      </c>
      <c r="E22" s="32" t="s">
        <v>9</v>
      </c>
      <c r="F22" s="33">
        <f xml:space="preserve"> 0.03125 * D22</f>
        <v>9.375E-2</v>
      </c>
    </row>
    <row r="23" spans="3:7" x14ac:dyDescent="0.2">
      <c r="C23" s="32" t="s">
        <v>10</v>
      </c>
      <c r="D23" s="31">
        <v>7</v>
      </c>
      <c r="E23" s="32" t="s">
        <v>9</v>
      </c>
      <c r="F23" s="33">
        <f xml:space="preserve"> 0.0085*D23 + 0.00059*D23^2</f>
        <v>8.8410000000000002E-2</v>
      </c>
    </row>
    <row r="24" spans="3:7" x14ac:dyDescent="0.2">
      <c r="E24" s="34" t="s">
        <v>12</v>
      </c>
      <c r="F24" s="37">
        <f>SQRT(F21^2+F22^2+F23^2)</f>
        <v>0.14056391108673663</v>
      </c>
    </row>
    <row r="25" spans="3:7" x14ac:dyDescent="0.2">
      <c r="E25" s="35" t="s">
        <v>13</v>
      </c>
      <c r="F25" s="38">
        <f>-2.5 *LOG10(F24) + 12.1</f>
        <v>14.230315418555717</v>
      </c>
      <c r="G25" t="s">
        <v>15</v>
      </c>
    </row>
    <row r="26" spans="3:7" x14ac:dyDescent="0.2">
      <c r="E26" s="36" t="s">
        <v>14</v>
      </c>
      <c r="F26" s="39">
        <f>F25+3.26</f>
        <v>17.490315418555717</v>
      </c>
      <c r="G26" t="s">
        <v>16</v>
      </c>
    </row>
    <row r="30" spans="3:7" x14ac:dyDescent="0.2">
      <c r="C30" t="s">
        <v>21</v>
      </c>
      <c r="D30" t="s">
        <v>23</v>
      </c>
    </row>
    <row r="31" spans="3:7" x14ac:dyDescent="0.2">
      <c r="D31" t="s">
        <v>24</v>
      </c>
    </row>
  </sheetData>
  <mergeCells count="7">
    <mergeCell ref="I2:M2"/>
    <mergeCell ref="P2:T2"/>
    <mergeCell ref="C20:F20"/>
    <mergeCell ref="C3:F3"/>
    <mergeCell ref="J3:M3"/>
    <mergeCell ref="Q3:T3"/>
    <mergeCell ref="B2:F2"/>
  </mergeCells>
  <conditionalFormatting sqref="C5:F8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F1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F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M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5:M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M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:T8 R14:T16 R10:T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MASK430R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2021-07-18T04:16:23Z</dcterms:created>
  <dcterms:modified xsi:type="dcterms:W3CDTF">2021-07-23T18:16:58Z</dcterms:modified>
</cp:coreProperties>
</file>