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uario\Desktop\DISCIPLINAS IFGOIANO\CURSO_TURMA\"/>
    </mc:Choice>
  </mc:AlternateContent>
  <xr:revisionPtr revIDLastSave="0" documentId="13_ncr:1_{13662C83-2E59-4A15-B725-AE741B324A27}" xr6:coauthVersionLast="45" xr6:coauthVersionMax="45" xr10:uidLastSave="{00000000-0000-0000-0000-000000000000}"/>
  <bookViews>
    <workbookView xWindow="-120" yWindow="-120" windowWidth="20730" windowHeight="11160" activeTab="17" xr2:uid="{00000000-000D-0000-FFFF-FFFF00000000}"/>
  </bookViews>
  <sheets>
    <sheet name="Discreto" sheetId="1" r:id="rId1"/>
    <sheet name="Contínuos" sheetId="2" r:id="rId2"/>
    <sheet name="ASSIMETRIA_CURTOSE" sheetId="17" r:id="rId3"/>
    <sheet name="Quartil_BoxPlot" sheetId="3" r:id="rId4"/>
    <sheet name="AMOSTRAGEM" sheetId="12" r:id="rId5"/>
    <sheet name="Distribuição Normal" sheetId="4" r:id="rId6"/>
    <sheet name="Exercício_Distribuição_Normal" sheetId="5" r:id="rId7"/>
    <sheet name="Exercício" sheetId="6" r:id="rId8"/>
    <sheet name="Regressão Linear" sheetId="8" r:id="rId9"/>
    <sheet name="Regreessão quadrátca" sheetId="7" r:id="rId10"/>
    <sheet name="Teste duas médias" sheetId="11" r:id="rId11"/>
    <sheet name="TESTE T" sheetId="9" r:id="rId12"/>
    <sheet name="Teste T (significativo)" sheetId="10" r:id="rId13"/>
    <sheet name="Teste z" sheetId="13" r:id="rId14"/>
    <sheet name="Planilha4" sheetId="16" r:id="rId15"/>
    <sheet name="Teste t (uni e bicaudal)" sheetId="14" r:id="rId16"/>
    <sheet name="Planilha3" sheetId="15" r:id="rId17"/>
    <sheet name="Anava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8" l="1"/>
  <c r="U6" i="18"/>
  <c r="U22" i="18"/>
  <c r="V22" i="18" s="1"/>
  <c r="T21" i="18"/>
  <c r="O21" i="18"/>
  <c r="O20" i="18"/>
  <c r="O18" i="18"/>
  <c r="T16" i="18"/>
  <c r="P16" i="18"/>
  <c r="O16" i="18"/>
  <c r="O15" i="18"/>
  <c r="T11" i="18"/>
  <c r="P12" i="18"/>
  <c r="O12" i="18"/>
  <c r="S7" i="18"/>
  <c r="P7" i="18"/>
  <c r="Q7" i="18"/>
  <c r="R7" i="18"/>
  <c r="O7" i="18"/>
  <c r="O11" i="18"/>
  <c r="T8" i="18"/>
  <c r="S9" i="18"/>
  <c r="T6" i="18"/>
  <c r="S8" i="18"/>
  <c r="P8" i="18"/>
  <c r="Q8" i="18"/>
  <c r="R8" i="18"/>
  <c r="O8" i="18"/>
  <c r="S3" i="18"/>
  <c r="S4" i="18"/>
  <c r="S5" i="18"/>
  <c r="S6" i="18"/>
  <c r="S2" i="18"/>
  <c r="F6" i="1" l="1"/>
  <c r="F7" i="1"/>
  <c r="F8" i="1"/>
  <c r="F9" i="1"/>
  <c r="F5" i="1"/>
  <c r="E6" i="1"/>
  <c r="E7" i="1"/>
  <c r="E8" i="1"/>
  <c r="E9" i="1"/>
  <c r="E5" i="1"/>
  <c r="D10" i="1"/>
  <c r="A18" i="1"/>
  <c r="A17" i="1"/>
  <c r="A16" i="1"/>
  <c r="A15" i="1"/>
  <c r="N4" i="5" l="1"/>
  <c r="E14" i="2" l="1"/>
  <c r="I15" i="2"/>
  <c r="J6" i="2"/>
  <c r="H6" i="2"/>
  <c r="D9" i="2"/>
  <c r="D4" i="2"/>
  <c r="G7" i="1"/>
  <c r="G8" i="1" s="1"/>
  <c r="G9" i="1" s="1"/>
  <c r="G6" i="1"/>
  <c r="K11" i="18" l="1"/>
  <c r="K10" i="18"/>
  <c r="K9" i="18"/>
  <c r="C16" i="18"/>
  <c r="E16" i="18"/>
  <c r="B15" i="18"/>
  <c r="B16" i="18" s="1"/>
  <c r="C15" i="18"/>
  <c r="D15" i="18"/>
  <c r="D16" i="18" s="1"/>
  <c r="E15" i="18"/>
  <c r="A15" i="18"/>
  <c r="A16" i="18" s="1"/>
  <c r="H16" i="18" s="1"/>
  <c r="I16" i="18" s="1"/>
  <c r="H18" i="18" s="1"/>
  <c r="H20" i="18" s="1"/>
  <c r="A14" i="18"/>
  <c r="B11" i="18"/>
  <c r="C11" i="18"/>
  <c r="D11" i="18"/>
  <c r="E11" i="18"/>
  <c r="F11" i="18" s="1"/>
  <c r="G11" i="18" s="1"/>
  <c r="H11" i="18" s="1"/>
  <c r="A11" i="18"/>
  <c r="B10" i="18"/>
  <c r="C10" i="18"/>
  <c r="D10" i="18"/>
  <c r="E10" i="18"/>
  <c r="A10" i="18"/>
  <c r="H10" i="18" s="1"/>
  <c r="B8" i="18"/>
  <c r="C8" i="18"/>
  <c r="D8" i="18"/>
  <c r="E8" i="18"/>
  <c r="A8" i="18"/>
  <c r="H12" i="18" l="1"/>
  <c r="H19" i="18" s="1"/>
  <c r="H21" i="18" s="1"/>
  <c r="H22" i="18" s="1"/>
  <c r="H5" i="1"/>
  <c r="H6" i="1" s="1"/>
  <c r="H7" i="1" s="1"/>
  <c r="H8" i="1" s="1"/>
  <c r="H9" i="1" s="1"/>
  <c r="I5" i="1"/>
  <c r="I6" i="1" s="1"/>
  <c r="I7" i="1" s="1"/>
  <c r="I8" i="1" s="1"/>
  <c r="I9" i="1" s="1"/>
  <c r="M25" i="17"/>
  <c r="M26" i="17"/>
  <c r="D16" i="17"/>
  <c r="M24" i="17"/>
  <c r="E8" i="17" l="1"/>
  <c r="D15" i="17" s="1"/>
  <c r="I3" i="17"/>
  <c r="I4" i="17" s="1"/>
  <c r="I5" i="17" s="1"/>
  <c r="I6" i="17" s="1"/>
  <c r="I7" i="17" s="1"/>
  <c r="G4" i="17"/>
  <c r="H4" i="17" s="1"/>
  <c r="G5" i="17"/>
  <c r="H5" i="17" s="1"/>
  <c r="G2" i="17"/>
  <c r="H2" i="17" s="1"/>
  <c r="F3" i="17"/>
  <c r="G3" i="17" s="1"/>
  <c r="H3" i="17" s="1"/>
  <c r="F4" i="17"/>
  <c r="F5" i="17"/>
  <c r="F6" i="17"/>
  <c r="G6" i="17" s="1"/>
  <c r="H6" i="17" s="1"/>
  <c r="F7" i="17"/>
  <c r="G7" i="17" s="1"/>
  <c r="H7" i="17" s="1"/>
  <c r="F2" i="17"/>
  <c r="B12" i="17" s="1"/>
  <c r="H8" i="17" l="1"/>
  <c r="G8" i="17"/>
  <c r="B10" i="17" s="1"/>
  <c r="B15" i="13"/>
  <c r="A17" i="13"/>
  <c r="A15" i="13"/>
  <c r="A16" i="13" s="1"/>
  <c r="A14" i="13"/>
  <c r="B14" i="14"/>
  <c r="A14" i="14"/>
  <c r="B11" i="17" l="1"/>
  <c r="D11" i="17" s="1"/>
  <c r="A18" i="13"/>
  <c r="H10" i="12" l="1"/>
  <c r="H11" i="12"/>
  <c r="H3" i="12"/>
  <c r="H4" i="12"/>
  <c r="H5" i="12"/>
  <c r="H6" i="12"/>
  <c r="H7" i="12"/>
  <c r="H8" i="12"/>
  <c r="H9" i="12"/>
  <c r="H2" i="12"/>
  <c r="E3" i="12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2" i="12"/>
  <c r="F2" i="12" s="1"/>
  <c r="I5" i="12" l="1"/>
  <c r="I4" i="12"/>
  <c r="I6" i="12"/>
  <c r="I3" i="12"/>
  <c r="I2" i="12"/>
  <c r="C14" i="2"/>
  <c r="F10" i="1"/>
  <c r="E10" i="1"/>
  <c r="D13" i="6" l="1"/>
  <c r="D12" i="6"/>
  <c r="N13" i="5"/>
  <c r="N12" i="5"/>
  <c r="N7" i="5"/>
  <c r="O2" i="5"/>
  <c r="E13" i="6" l="1"/>
  <c r="F13" i="6" s="1"/>
  <c r="P7" i="5"/>
  <c r="A17" i="5"/>
  <c r="Q7" i="4"/>
  <c r="P8" i="4"/>
  <c r="P9" i="4" s="1"/>
  <c r="Q9" i="4" l="1"/>
  <c r="P10" i="4"/>
  <c r="Q8" i="4"/>
  <c r="E8" i="3"/>
  <c r="E7" i="3"/>
  <c r="E6" i="3"/>
  <c r="E5" i="3"/>
  <c r="E4" i="3"/>
  <c r="F6" i="3"/>
  <c r="F7" i="3"/>
  <c r="F8" i="3"/>
  <c r="E16" i="3" l="1"/>
  <c r="E15" i="3"/>
  <c r="P11" i="4"/>
  <c r="Q10" i="4"/>
  <c r="E13" i="3"/>
  <c r="F16" i="3"/>
  <c r="F15" i="3"/>
  <c r="E11" i="3"/>
  <c r="E12" i="3"/>
  <c r="P12" i="4" l="1"/>
  <c r="Q11" i="4"/>
  <c r="F7" i="2"/>
  <c r="I6" i="2" l="1"/>
  <c r="H7" i="2"/>
  <c r="H8" i="2" s="1"/>
  <c r="H9" i="2" s="1"/>
  <c r="H10" i="2" s="1"/>
  <c r="P13" i="4"/>
  <c r="Q12" i="4"/>
  <c r="I16" i="2"/>
  <c r="P14" i="4" l="1"/>
  <c r="Q13" i="4"/>
  <c r="D5" i="2"/>
  <c r="D6" i="2" s="1"/>
  <c r="P15" i="4" l="1"/>
  <c r="Q14" i="4"/>
  <c r="J7" i="2"/>
  <c r="P16" i="4" l="1"/>
  <c r="Q15" i="4"/>
  <c r="L7" i="2"/>
  <c r="C21" i="7"/>
  <c r="C16" i="7"/>
  <c r="C11" i="7"/>
  <c r="C5" i="7"/>
  <c r="B22" i="10"/>
  <c r="A22" i="10"/>
  <c r="D3" i="9"/>
  <c r="B23" i="9"/>
  <c r="A23" i="9"/>
  <c r="B22" i="9"/>
  <c r="A22" i="9"/>
  <c r="P17" i="4" l="1"/>
  <c r="Q16" i="4"/>
  <c r="O12" i="5"/>
  <c r="P10" i="5" s="1"/>
  <c r="P2" i="5"/>
  <c r="F7" i="4"/>
  <c r="E8" i="4"/>
  <c r="F8" i="4" s="1"/>
  <c r="C7" i="4"/>
  <c r="B8" i="4"/>
  <c r="C8" i="4" s="1"/>
  <c r="B9" i="4" l="1"/>
  <c r="E9" i="4"/>
  <c r="P18" i="4"/>
  <c r="Q17" i="4"/>
  <c r="B10" i="4" l="1"/>
  <c r="C9" i="4"/>
  <c r="P19" i="4"/>
  <c r="Q18" i="4"/>
  <c r="F9" i="4"/>
  <c r="E10" i="4"/>
  <c r="C10" i="4" l="1"/>
  <c r="B11" i="4"/>
  <c r="P20" i="4"/>
  <c r="Q19" i="4"/>
  <c r="F10" i="4"/>
  <c r="E11" i="4"/>
  <c r="J9" i="2"/>
  <c r="P21" i="4" l="1"/>
  <c r="Q20" i="4"/>
  <c r="F11" i="4"/>
  <c r="E12" i="4"/>
  <c r="C11" i="4"/>
  <c r="B12" i="4"/>
  <c r="P22" i="4" l="1"/>
  <c r="Q21" i="4"/>
  <c r="E13" i="4"/>
  <c r="F12" i="4"/>
  <c r="C12" i="4"/>
  <c r="B13" i="4"/>
  <c r="P23" i="4" l="1"/>
  <c r="Q22" i="4"/>
  <c r="E14" i="4"/>
  <c r="F13" i="4"/>
  <c r="C13" i="4"/>
  <c r="B14" i="4"/>
  <c r="P24" i="4" l="1"/>
  <c r="Q23" i="4"/>
  <c r="E15" i="4"/>
  <c r="F14" i="4"/>
  <c r="C14" i="4"/>
  <c r="B15" i="4"/>
  <c r="L15" i="2"/>
  <c r="L16" i="2"/>
  <c r="I10" i="2"/>
  <c r="I9" i="2"/>
  <c r="L18" i="2" s="1"/>
  <c r="I8" i="2"/>
  <c r="I7" i="2"/>
  <c r="E16" i="4" l="1"/>
  <c r="F15" i="4"/>
  <c r="C15" i="4"/>
  <c r="B16" i="4"/>
  <c r="P25" i="4"/>
  <c r="Q24" i="4"/>
  <c r="J10" i="2"/>
  <c r="J8" i="2"/>
  <c r="C16" i="4" l="1"/>
  <c r="B17" i="4"/>
  <c r="P26" i="4"/>
  <c r="Q25" i="4"/>
  <c r="E17" i="4"/>
  <c r="F16" i="4"/>
  <c r="J11" i="2"/>
  <c r="K6" i="2" s="1"/>
  <c r="L19" i="2"/>
  <c r="L8" i="2"/>
  <c r="L9" i="2" s="1"/>
  <c r="L10" i="2" s="1"/>
  <c r="L17" i="2"/>
  <c r="D8" i="2"/>
  <c r="D10" i="2" s="1"/>
  <c r="E18" i="4" l="1"/>
  <c r="F17" i="4"/>
  <c r="Q26" i="4"/>
  <c r="P27" i="4"/>
  <c r="C17" i="4"/>
  <c r="B18" i="4"/>
  <c r="L20" i="2"/>
  <c r="L21" i="2" s="1"/>
  <c r="K7" i="2"/>
  <c r="M7" i="2" s="1"/>
  <c r="N7" i="2" s="1"/>
  <c r="K9" i="2"/>
  <c r="M9" i="2" s="1"/>
  <c r="K8" i="2"/>
  <c r="M8" i="2" s="1"/>
  <c r="K10" i="2"/>
  <c r="M10" i="2" s="1"/>
  <c r="Q27" i="4" l="1"/>
  <c r="P28" i="4"/>
  <c r="C18" i="4"/>
  <c r="B19" i="4"/>
  <c r="E19" i="4"/>
  <c r="F18" i="4"/>
  <c r="N8" i="2"/>
  <c r="N9" i="2" s="1"/>
  <c r="N10" i="2" s="1"/>
  <c r="K11" i="2"/>
  <c r="M6" i="2"/>
  <c r="M11" i="2" s="1"/>
  <c r="C19" i="4" l="1"/>
  <c r="B20" i="4"/>
  <c r="Q28" i="4"/>
  <c r="P29" i="4"/>
  <c r="E20" i="4"/>
  <c r="F19" i="4"/>
  <c r="E21" i="4" l="1"/>
  <c r="F20" i="4"/>
  <c r="Q29" i="4"/>
  <c r="P30" i="4"/>
  <c r="C20" i="4"/>
  <c r="B21" i="4"/>
  <c r="E22" i="4" l="1"/>
  <c r="F21" i="4"/>
  <c r="P31" i="4"/>
  <c r="Q30" i="4"/>
  <c r="C21" i="4"/>
  <c r="B22" i="4"/>
  <c r="P32" i="4" l="1"/>
  <c r="Q31" i="4"/>
  <c r="C22" i="4"/>
  <c r="B23" i="4"/>
  <c r="E23" i="4"/>
  <c r="F22" i="4"/>
  <c r="C23" i="4" l="1"/>
  <c r="B24" i="4"/>
  <c r="E24" i="4"/>
  <c r="F23" i="4"/>
  <c r="P33" i="4"/>
  <c r="Q32" i="4"/>
  <c r="P34" i="4" l="1"/>
  <c r="Q33" i="4"/>
  <c r="E25" i="4"/>
  <c r="F24" i="4"/>
  <c r="C24" i="4"/>
  <c r="B25" i="4"/>
  <c r="E26" i="4" l="1"/>
  <c r="F25" i="4"/>
  <c r="C25" i="4"/>
  <c r="B26" i="4"/>
  <c r="P35" i="4"/>
  <c r="Q34" i="4"/>
  <c r="C26" i="4" l="1"/>
  <c r="B27" i="4"/>
  <c r="Q35" i="4"/>
  <c r="P36" i="4"/>
  <c r="E27" i="4"/>
  <c r="F26" i="4"/>
  <c r="P37" i="4" l="1"/>
  <c r="Q36" i="4"/>
  <c r="C27" i="4"/>
  <c r="B28" i="4"/>
  <c r="E28" i="4"/>
  <c r="F27" i="4"/>
  <c r="C28" i="4" l="1"/>
  <c r="B29" i="4"/>
  <c r="E29" i="4"/>
  <c r="F28" i="4"/>
  <c r="P38" i="4"/>
  <c r="Q37" i="4"/>
  <c r="E30" i="4" l="1"/>
  <c r="F29" i="4"/>
  <c r="C29" i="4"/>
  <c r="B30" i="4"/>
  <c r="P39" i="4"/>
  <c r="Q38" i="4"/>
  <c r="C30" i="4" l="1"/>
  <c r="B31" i="4"/>
  <c r="P40" i="4"/>
  <c r="Q39" i="4"/>
  <c r="E31" i="4"/>
  <c r="F30" i="4"/>
  <c r="C31" i="4" l="1"/>
  <c r="B32" i="4"/>
  <c r="E32" i="4"/>
  <c r="F31" i="4"/>
  <c r="P41" i="4"/>
  <c r="Q40" i="4"/>
  <c r="E33" i="4" l="1"/>
  <c r="F32" i="4"/>
  <c r="C32" i="4"/>
  <c r="B33" i="4"/>
  <c r="P42" i="4"/>
  <c r="Q41" i="4"/>
  <c r="C33" i="4" l="1"/>
  <c r="B34" i="4"/>
  <c r="P43" i="4"/>
  <c r="Q42" i="4"/>
  <c r="E34" i="4"/>
  <c r="F33" i="4"/>
  <c r="P44" i="4" l="1"/>
  <c r="Q43" i="4"/>
  <c r="C34" i="4"/>
  <c r="B35" i="4"/>
  <c r="E35" i="4"/>
  <c r="F34" i="4"/>
  <c r="E36" i="4" l="1"/>
  <c r="F35" i="4"/>
  <c r="P45" i="4"/>
  <c r="Q44" i="4"/>
  <c r="C35" i="4"/>
  <c r="B36" i="4"/>
  <c r="P46" i="4" l="1"/>
  <c r="Q45" i="4"/>
  <c r="C36" i="4"/>
  <c r="B37" i="4"/>
  <c r="E37" i="4"/>
  <c r="F36" i="4"/>
  <c r="C37" i="4" l="1"/>
  <c r="B38" i="4"/>
  <c r="E38" i="4"/>
  <c r="F37" i="4"/>
  <c r="P47" i="4"/>
  <c r="Q46" i="4"/>
  <c r="Q47" i="4" l="1"/>
  <c r="P48" i="4"/>
  <c r="E39" i="4"/>
  <c r="F38" i="4"/>
  <c r="C38" i="4"/>
  <c r="B39" i="4"/>
  <c r="E40" i="4" l="1"/>
  <c r="F39" i="4"/>
  <c r="C39" i="4"/>
  <c r="B40" i="4"/>
  <c r="P49" i="4"/>
  <c r="Q48" i="4"/>
  <c r="C40" i="4" l="1"/>
  <c r="B41" i="4"/>
  <c r="Q49" i="4"/>
  <c r="P50" i="4"/>
  <c r="E41" i="4"/>
  <c r="F40" i="4"/>
  <c r="E42" i="4" l="1"/>
  <c r="F41" i="4"/>
  <c r="P51" i="4"/>
  <c r="Q50" i="4"/>
  <c r="C41" i="4"/>
  <c r="B42" i="4"/>
  <c r="P52" i="4" l="1"/>
  <c r="Q51" i="4"/>
  <c r="C42" i="4"/>
  <c r="B43" i="4"/>
  <c r="E43" i="4"/>
  <c r="F42" i="4"/>
  <c r="E44" i="4" l="1"/>
  <c r="F43" i="4"/>
  <c r="C43" i="4"/>
  <c r="B44" i="4"/>
  <c r="P53" i="4"/>
  <c r="Q52" i="4"/>
  <c r="P54" i="4" l="1"/>
  <c r="Q53" i="4"/>
  <c r="C44" i="4"/>
  <c r="B45" i="4"/>
  <c r="E45" i="4"/>
  <c r="F44" i="4"/>
  <c r="C45" i="4" l="1"/>
  <c r="B46" i="4"/>
  <c r="E46" i="4"/>
  <c r="F45" i="4"/>
  <c r="P55" i="4"/>
  <c r="Q54" i="4"/>
  <c r="P56" i="4" l="1"/>
  <c r="Q55" i="4"/>
  <c r="E47" i="4"/>
  <c r="F46" i="4"/>
  <c r="C46" i="4"/>
  <c r="B47" i="4"/>
  <c r="P57" i="4" l="1"/>
  <c r="Q56" i="4"/>
  <c r="E48" i="4"/>
  <c r="F47" i="4"/>
  <c r="C47" i="4"/>
  <c r="B48" i="4"/>
  <c r="E49" i="4" l="1"/>
  <c r="F48" i="4"/>
  <c r="B49" i="4"/>
  <c r="C48" i="4"/>
  <c r="P58" i="4"/>
  <c r="Q57" i="4"/>
  <c r="B50" i="4" l="1"/>
  <c r="C49" i="4"/>
  <c r="P59" i="4"/>
  <c r="Q58" i="4"/>
  <c r="E50" i="4"/>
  <c r="F49" i="4"/>
  <c r="Q59" i="4" l="1"/>
  <c r="P60" i="4"/>
  <c r="E51" i="4"/>
  <c r="F50" i="4"/>
  <c r="B51" i="4"/>
  <c r="C50" i="4"/>
  <c r="B52" i="4" l="1"/>
  <c r="C51" i="4"/>
  <c r="E52" i="4"/>
  <c r="F51" i="4"/>
  <c r="P61" i="4"/>
  <c r="Q60" i="4"/>
  <c r="E53" i="4" l="1"/>
  <c r="F52" i="4"/>
  <c r="Q61" i="4"/>
  <c r="P62" i="4"/>
  <c r="B53" i="4"/>
  <c r="C52" i="4"/>
  <c r="P63" i="4" l="1"/>
  <c r="Q62" i="4"/>
  <c r="B54" i="4"/>
  <c r="C53" i="4"/>
  <c r="E54" i="4"/>
  <c r="F53" i="4"/>
  <c r="E55" i="4" l="1"/>
  <c r="F54" i="4"/>
  <c r="Q63" i="4"/>
  <c r="P64" i="4"/>
  <c r="B55" i="4"/>
  <c r="C54" i="4"/>
  <c r="P65" i="4" l="1"/>
  <c r="Q64" i="4"/>
  <c r="B56" i="4"/>
  <c r="C55" i="4"/>
  <c r="E56" i="4"/>
  <c r="F55" i="4"/>
  <c r="B57" i="4" l="1"/>
  <c r="C56" i="4"/>
  <c r="E57" i="4"/>
  <c r="F56" i="4"/>
  <c r="P66" i="4"/>
  <c r="Q65" i="4"/>
  <c r="Q66" i="4" l="1"/>
  <c r="P67" i="4"/>
  <c r="Q67" i="4" s="1"/>
  <c r="E58" i="4"/>
  <c r="F57" i="4"/>
  <c r="B58" i="4"/>
  <c r="C57" i="4"/>
  <c r="B59" i="4" l="1"/>
  <c r="C58" i="4"/>
  <c r="E59" i="4"/>
  <c r="F58" i="4"/>
  <c r="B60" i="4" l="1"/>
  <c r="C59" i="4"/>
  <c r="E60" i="4"/>
  <c r="F59" i="4"/>
  <c r="B61" i="4" l="1"/>
  <c r="C60" i="4"/>
  <c r="E61" i="4"/>
  <c r="F60" i="4"/>
  <c r="E62" i="4" l="1"/>
  <c r="F61" i="4"/>
  <c r="B62" i="4"/>
  <c r="C61" i="4"/>
  <c r="E63" i="4" l="1"/>
  <c r="F62" i="4"/>
  <c r="B63" i="4"/>
  <c r="C62" i="4"/>
  <c r="B64" i="4" l="1"/>
  <c r="C63" i="4"/>
  <c r="E64" i="4"/>
  <c r="F63" i="4"/>
  <c r="B65" i="4" l="1"/>
  <c r="C64" i="4"/>
  <c r="E65" i="4"/>
  <c r="F64" i="4"/>
  <c r="E66" i="4" l="1"/>
  <c r="F65" i="4"/>
  <c r="B66" i="4"/>
  <c r="C65" i="4"/>
  <c r="E67" i="4" l="1"/>
  <c r="F66" i="4"/>
  <c r="B67" i="4"/>
  <c r="C66" i="4"/>
  <c r="B68" i="4" l="1"/>
  <c r="C67" i="4"/>
  <c r="E68" i="4"/>
  <c r="F67" i="4"/>
  <c r="B69" i="4" l="1"/>
  <c r="C68" i="4"/>
  <c r="E69" i="4"/>
  <c r="F68" i="4"/>
  <c r="B70" i="4" l="1"/>
  <c r="C69" i="4"/>
  <c r="E70" i="4"/>
  <c r="F69" i="4"/>
  <c r="B71" i="4" l="1"/>
  <c r="C70" i="4"/>
  <c r="E71" i="4"/>
  <c r="F70" i="4"/>
  <c r="E72" i="4" l="1"/>
  <c r="F71" i="4"/>
  <c r="B72" i="4"/>
  <c r="C71" i="4"/>
  <c r="E73" i="4" l="1"/>
  <c r="F72" i="4"/>
  <c r="B73" i="4"/>
  <c r="C72" i="4"/>
  <c r="E74" i="4" l="1"/>
  <c r="F73" i="4"/>
  <c r="B74" i="4"/>
  <c r="C73" i="4"/>
  <c r="E75" i="4" l="1"/>
  <c r="F74" i="4"/>
  <c r="B75" i="4"/>
  <c r="C74" i="4"/>
  <c r="B76" i="4" l="1"/>
  <c r="C75" i="4"/>
  <c r="E76" i="4"/>
  <c r="F75" i="4"/>
  <c r="B77" i="4" l="1"/>
  <c r="C76" i="4"/>
  <c r="E77" i="4"/>
  <c r="F76" i="4"/>
  <c r="B78" i="4" l="1"/>
  <c r="C77" i="4"/>
  <c r="E78" i="4"/>
  <c r="F77" i="4"/>
  <c r="E79" i="4" l="1"/>
  <c r="F78" i="4"/>
  <c r="B79" i="4"/>
  <c r="C78" i="4"/>
  <c r="B80" i="4" l="1"/>
  <c r="C79" i="4"/>
  <c r="E80" i="4"/>
  <c r="F79" i="4"/>
  <c r="B81" i="4" l="1"/>
  <c r="C80" i="4"/>
  <c r="E81" i="4"/>
  <c r="F80" i="4"/>
  <c r="B82" i="4" l="1"/>
  <c r="C81" i="4"/>
  <c r="E82" i="4"/>
  <c r="F81" i="4"/>
  <c r="B83" i="4" l="1"/>
  <c r="C82" i="4"/>
  <c r="E83" i="4"/>
  <c r="F82" i="4"/>
  <c r="E84" i="4" l="1"/>
  <c r="F83" i="4"/>
  <c r="B84" i="4"/>
  <c r="C83" i="4"/>
  <c r="E85" i="4" l="1"/>
  <c r="F84" i="4"/>
  <c r="B85" i="4"/>
  <c r="C84" i="4"/>
  <c r="E86" i="4" l="1"/>
  <c r="F85" i="4"/>
  <c r="B86" i="4"/>
  <c r="C85" i="4"/>
  <c r="E87" i="4" l="1"/>
  <c r="F86" i="4"/>
  <c r="B87" i="4"/>
  <c r="C86" i="4"/>
  <c r="E88" i="4" l="1"/>
  <c r="F87" i="4"/>
  <c r="B88" i="4"/>
  <c r="C87" i="4"/>
  <c r="E89" i="4" l="1"/>
  <c r="F88" i="4"/>
  <c r="B89" i="4"/>
  <c r="C88" i="4"/>
  <c r="B90" i="4" l="1"/>
  <c r="C89" i="4"/>
  <c r="E90" i="4"/>
  <c r="F89" i="4"/>
  <c r="B91" i="4" l="1"/>
  <c r="C90" i="4"/>
  <c r="E91" i="4"/>
  <c r="F90" i="4"/>
  <c r="B92" i="4" l="1"/>
  <c r="C91" i="4"/>
  <c r="E92" i="4"/>
  <c r="F91" i="4"/>
  <c r="E93" i="4" l="1"/>
  <c r="F92" i="4"/>
  <c r="B93" i="4"/>
  <c r="C92" i="4"/>
  <c r="E94" i="4" l="1"/>
  <c r="F93" i="4"/>
  <c r="B94" i="4"/>
  <c r="C93" i="4"/>
  <c r="E95" i="4" l="1"/>
  <c r="F94" i="4"/>
  <c r="B95" i="4"/>
  <c r="C94" i="4"/>
  <c r="B96" i="4" l="1"/>
  <c r="C95" i="4"/>
  <c r="E96" i="4"/>
  <c r="F95" i="4"/>
  <c r="B97" i="4" l="1"/>
  <c r="C96" i="4"/>
  <c r="E97" i="4"/>
  <c r="F96" i="4"/>
  <c r="E98" i="4" l="1"/>
  <c r="F97" i="4"/>
  <c r="B98" i="4"/>
  <c r="C97" i="4"/>
  <c r="E99" i="4" l="1"/>
  <c r="F98" i="4"/>
  <c r="B99" i="4"/>
  <c r="C98" i="4"/>
  <c r="E100" i="4" l="1"/>
  <c r="F99" i="4"/>
  <c r="B100" i="4"/>
  <c r="C99" i="4"/>
  <c r="B101" i="4" l="1"/>
  <c r="C100" i="4"/>
  <c r="E101" i="4"/>
  <c r="F100" i="4"/>
  <c r="B102" i="4" l="1"/>
  <c r="C101" i="4"/>
  <c r="E102" i="4"/>
  <c r="F101" i="4"/>
  <c r="B103" i="4" l="1"/>
  <c r="C102" i="4"/>
  <c r="E103" i="4"/>
  <c r="F102" i="4"/>
  <c r="E104" i="4" l="1"/>
  <c r="F103" i="4"/>
  <c r="B104" i="4"/>
  <c r="C103" i="4"/>
  <c r="E105" i="4" l="1"/>
  <c r="F104" i="4"/>
  <c r="B105" i="4"/>
  <c r="C104" i="4"/>
  <c r="B106" i="4" l="1"/>
  <c r="C105" i="4"/>
  <c r="E106" i="4"/>
  <c r="F105" i="4"/>
  <c r="B107" i="4" l="1"/>
  <c r="C106" i="4"/>
  <c r="E107" i="4"/>
  <c r="F106" i="4"/>
  <c r="B108" i="4" l="1"/>
  <c r="C107" i="4"/>
  <c r="E108" i="4"/>
  <c r="F107" i="4"/>
  <c r="B109" i="4" l="1"/>
  <c r="C108" i="4"/>
  <c r="E109" i="4"/>
  <c r="F108" i="4"/>
  <c r="B110" i="4" l="1"/>
  <c r="C109" i="4"/>
  <c r="E110" i="4"/>
  <c r="F109" i="4"/>
  <c r="B111" i="4" l="1"/>
  <c r="C110" i="4"/>
  <c r="E111" i="4"/>
  <c r="F110" i="4"/>
  <c r="E112" i="4" l="1"/>
  <c r="F111" i="4"/>
  <c r="B112" i="4"/>
  <c r="C111" i="4"/>
  <c r="E113" i="4" l="1"/>
  <c r="F112" i="4"/>
  <c r="B113" i="4"/>
  <c r="C112" i="4"/>
  <c r="E114" i="4" l="1"/>
  <c r="F113" i="4"/>
  <c r="B114" i="4"/>
  <c r="C113" i="4"/>
  <c r="B115" i="4" l="1"/>
  <c r="C114" i="4"/>
  <c r="E115" i="4"/>
  <c r="F114" i="4"/>
  <c r="B116" i="4" l="1"/>
  <c r="C115" i="4"/>
  <c r="E116" i="4"/>
  <c r="F115" i="4"/>
  <c r="B117" i="4" l="1"/>
  <c r="C116" i="4"/>
  <c r="E117" i="4"/>
  <c r="F116" i="4"/>
  <c r="E118" i="4" l="1"/>
  <c r="F117" i="4"/>
  <c r="B118" i="4"/>
  <c r="C117" i="4"/>
  <c r="B119" i="4" l="1"/>
  <c r="C118" i="4"/>
  <c r="E119" i="4"/>
  <c r="F118" i="4"/>
  <c r="E120" i="4" l="1"/>
  <c r="F119" i="4"/>
  <c r="B120" i="4"/>
  <c r="C119" i="4"/>
  <c r="E121" i="4" l="1"/>
  <c r="F120" i="4"/>
  <c r="B121" i="4"/>
  <c r="C120" i="4"/>
  <c r="E122" i="4" l="1"/>
  <c r="F121" i="4"/>
  <c r="B122" i="4"/>
  <c r="C121" i="4"/>
  <c r="E123" i="4" l="1"/>
  <c r="F122" i="4"/>
  <c r="B123" i="4"/>
  <c r="C122" i="4"/>
  <c r="B124" i="4" l="1"/>
  <c r="C123" i="4"/>
  <c r="E124" i="4"/>
  <c r="F123" i="4"/>
  <c r="B125" i="4" l="1"/>
  <c r="C124" i="4"/>
  <c r="E125" i="4"/>
  <c r="F124" i="4"/>
  <c r="B126" i="4" l="1"/>
  <c r="C125" i="4"/>
  <c r="E126" i="4"/>
  <c r="F125" i="4"/>
  <c r="E127" i="4" l="1"/>
  <c r="F126" i="4"/>
  <c r="B127" i="4"/>
  <c r="C126" i="4"/>
  <c r="E128" i="4" l="1"/>
  <c r="F127" i="4"/>
  <c r="B128" i="4"/>
  <c r="C127" i="4"/>
  <c r="E129" i="4" l="1"/>
  <c r="F128" i="4"/>
  <c r="B129" i="4"/>
  <c r="C128" i="4"/>
  <c r="B130" i="4" l="1"/>
  <c r="C129" i="4"/>
  <c r="E130" i="4"/>
  <c r="F129" i="4"/>
  <c r="E131" i="4" l="1"/>
  <c r="F130" i="4"/>
  <c r="B131" i="4"/>
  <c r="C130" i="4"/>
  <c r="B132" i="4" l="1"/>
  <c r="C131" i="4"/>
  <c r="E132" i="4"/>
  <c r="F131" i="4"/>
  <c r="B133" i="4" l="1"/>
  <c r="C132" i="4"/>
  <c r="E133" i="4"/>
  <c r="F132" i="4"/>
  <c r="E134" i="4" l="1"/>
  <c r="F133" i="4"/>
  <c r="B134" i="4"/>
  <c r="C133" i="4"/>
  <c r="E135" i="4" l="1"/>
  <c r="F134" i="4"/>
  <c r="B135" i="4"/>
  <c r="C134" i="4"/>
  <c r="E136" i="4" l="1"/>
  <c r="F135" i="4"/>
  <c r="B136" i="4"/>
  <c r="C135" i="4"/>
  <c r="E137" i="4" l="1"/>
  <c r="F136" i="4"/>
  <c r="B137" i="4"/>
  <c r="C136" i="4"/>
  <c r="E138" i="4" l="1"/>
  <c r="F137" i="4"/>
  <c r="B138" i="4"/>
  <c r="C137" i="4"/>
  <c r="B139" i="4" l="1"/>
  <c r="C138" i="4"/>
  <c r="E139" i="4"/>
  <c r="F138" i="4"/>
  <c r="B140" i="4" l="1"/>
  <c r="C139" i="4"/>
  <c r="E140" i="4"/>
  <c r="F139" i="4"/>
  <c r="E141" i="4" l="1"/>
  <c r="F140" i="4"/>
  <c r="B141" i="4"/>
  <c r="C140" i="4"/>
  <c r="B142" i="4" l="1"/>
  <c r="C141" i="4"/>
  <c r="E142" i="4"/>
  <c r="F141" i="4"/>
  <c r="E143" i="4" l="1"/>
  <c r="F142" i="4"/>
  <c r="B143" i="4"/>
  <c r="C142" i="4"/>
  <c r="E144" i="4" l="1"/>
  <c r="F143" i="4"/>
  <c r="B144" i="4"/>
  <c r="C143" i="4"/>
  <c r="B145" i="4" l="1"/>
  <c r="C144" i="4"/>
  <c r="E145" i="4"/>
  <c r="F144" i="4"/>
  <c r="B146" i="4" l="1"/>
  <c r="C145" i="4"/>
  <c r="E146" i="4"/>
  <c r="F145" i="4"/>
  <c r="E147" i="4" l="1"/>
  <c r="F146" i="4"/>
  <c r="B147" i="4"/>
  <c r="C146" i="4"/>
  <c r="E148" i="4" l="1"/>
  <c r="F147" i="4"/>
  <c r="B148" i="4"/>
  <c r="C147" i="4"/>
  <c r="E149" i="4" l="1"/>
  <c r="F148" i="4"/>
  <c r="B149" i="4"/>
  <c r="C148" i="4"/>
  <c r="B150" i="4" l="1"/>
  <c r="C149" i="4"/>
  <c r="E150" i="4"/>
  <c r="F149" i="4"/>
  <c r="B151" i="4" l="1"/>
  <c r="C150" i="4"/>
  <c r="E151" i="4"/>
  <c r="F150" i="4"/>
  <c r="E152" i="4" l="1"/>
  <c r="F151" i="4"/>
  <c r="B152" i="4"/>
  <c r="C151" i="4"/>
  <c r="E153" i="4" l="1"/>
  <c r="F152" i="4"/>
  <c r="B153" i="4"/>
  <c r="C152" i="4"/>
  <c r="B154" i="4" l="1"/>
  <c r="C153" i="4"/>
  <c r="E154" i="4"/>
  <c r="F153" i="4"/>
  <c r="B155" i="4" l="1"/>
  <c r="C154" i="4"/>
  <c r="E155" i="4"/>
  <c r="F154" i="4"/>
  <c r="B156" i="4" l="1"/>
  <c r="C155" i="4"/>
  <c r="E156" i="4"/>
  <c r="F155" i="4"/>
  <c r="E157" i="4" l="1"/>
  <c r="F156" i="4"/>
  <c r="B157" i="4"/>
  <c r="C156" i="4"/>
  <c r="E158" i="4" l="1"/>
  <c r="F157" i="4"/>
  <c r="B158" i="4"/>
  <c r="C157" i="4"/>
  <c r="B159" i="4" l="1"/>
  <c r="C158" i="4"/>
  <c r="E159" i="4"/>
  <c r="F158" i="4"/>
  <c r="E160" i="4" l="1"/>
  <c r="F159" i="4"/>
  <c r="B160" i="4"/>
  <c r="C159" i="4"/>
  <c r="E161" i="4" l="1"/>
  <c r="F160" i="4"/>
  <c r="B161" i="4"/>
  <c r="C160" i="4"/>
  <c r="B162" i="4" l="1"/>
  <c r="C161" i="4"/>
  <c r="E162" i="4"/>
  <c r="F161" i="4"/>
  <c r="E163" i="4" l="1"/>
  <c r="F162" i="4"/>
  <c r="B163" i="4"/>
  <c r="C162" i="4"/>
  <c r="B164" i="4" l="1"/>
  <c r="C163" i="4"/>
  <c r="E164" i="4"/>
  <c r="F163" i="4"/>
  <c r="B165" i="4" l="1"/>
  <c r="C164" i="4"/>
  <c r="E165" i="4"/>
  <c r="F164" i="4"/>
  <c r="E166" i="4" l="1"/>
  <c r="F165" i="4"/>
  <c r="B166" i="4"/>
  <c r="C165" i="4"/>
  <c r="E167" i="4" l="1"/>
  <c r="F166" i="4"/>
  <c r="B167" i="4"/>
  <c r="C166" i="4"/>
  <c r="B168" i="4" l="1"/>
  <c r="C167" i="4"/>
  <c r="E168" i="4"/>
  <c r="F167" i="4"/>
  <c r="B169" i="4" l="1"/>
  <c r="C168" i="4"/>
  <c r="E169" i="4"/>
  <c r="F168" i="4"/>
  <c r="E170" i="4" l="1"/>
  <c r="F169" i="4"/>
  <c r="B170" i="4"/>
  <c r="C169" i="4"/>
  <c r="E171" i="4" l="1"/>
  <c r="F170" i="4"/>
  <c r="B171" i="4"/>
  <c r="C170" i="4"/>
  <c r="B172" i="4" l="1"/>
  <c r="C171" i="4"/>
  <c r="E172" i="4"/>
  <c r="F171" i="4"/>
  <c r="E173" i="4" l="1"/>
  <c r="F172" i="4"/>
  <c r="B173" i="4"/>
  <c r="C172" i="4"/>
  <c r="E174" i="4" l="1"/>
  <c r="F173" i="4"/>
  <c r="B174" i="4"/>
  <c r="C173" i="4"/>
  <c r="B175" i="4" l="1"/>
  <c r="C174" i="4"/>
  <c r="E175" i="4"/>
  <c r="F174" i="4"/>
  <c r="B176" i="4" l="1"/>
  <c r="C175" i="4"/>
  <c r="E176" i="4"/>
  <c r="F175" i="4"/>
  <c r="E177" i="4" l="1"/>
  <c r="F176" i="4"/>
  <c r="B177" i="4"/>
  <c r="C176" i="4"/>
  <c r="E178" i="4" l="1"/>
  <c r="F177" i="4"/>
  <c r="B178" i="4"/>
  <c r="C177" i="4"/>
  <c r="B179" i="4" l="1"/>
  <c r="C178" i="4"/>
  <c r="E179" i="4"/>
  <c r="F178" i="4"/>
  <c r="B180" i="4" l="1"/>
  <c r="C179" i="4"/>
  <c r="E180" i="4"/>
  <c r="F179" i="4"/>
  <c r="E181" i="4" l="1"/>
  <c r="F180" i="4"/>
  <c r="B181" i="4"/>
  <c r="C180" i="4"/>
  <c r="B182" i="4" l="1"/>
  <c r="C181" i="4"/>
  <c r="E182" i="4"/>
  <c r="F181" i="4"/>
  <c r="B183" i="4" l="1"/>
  <c r="C182" i="4"/>
  <c r="E183" i="4"/>
  <c r="F182" i="4"/>
  <c r="E184" i="4" l="1"/>
  <c r="F183" i="4"/>
  <c r="B184" i="4"/>
  <c r="C183" i="4"/>
  <c r="E185" i="4" l="1"/>
  <c r="F184" i="4"/>
  <c r="C184" i="4"/>
  <c r="B185" i="4"/>
  <c r="C185" i="4" l="1"/>
  <c r="B186" i="4"/>
  <c r="E186" i="4"/>
  <c r="F185" i="4"/>
  <c r="E187" i="4" l="1"/>
  <c r="F186" i="4"/>
  <c r="B187" i="4"/>
  <c r="C186" i="4"/>
  <c r="E188" i="4" l="1"/>
  <c r="F187" i="4"/>
  <c r="B188" i="4"/>
  <c r="C187" i="4"/>
  <c r="E189" i="4" l="1"/>
  <c r="F188" i="4"/>
  <c r="B189" i="4"/>
  <c r="C188" i="4"/>
  <c r="B190" i="4" l="1"/>
  <c r="C189" i="4"/>
  <c r="E190" i="4"/>
  <c r="F189" i="4"/>
  <c r="B191" i="4" l="1"/>
  <c r="C190" i="4"/>
  <c r="E191" i="4"/>
  <c r="F190" i="4"/>
  <c r="E192" i="4" l="1"/>
  <c r="F191" i="4"/>
  <c r="B192" i="4"/>
  <c r="C191" i="4"/>
  <c r="E193" i="4" l="1"/>
  <c r="F192" i="4"/>
  <c r="B193" i="4"/>
  <c r="C192" i="4"/>
  <c r="E194" i="4" l="1"/>
  <c r="F193" i="4"/>
  <c r="B194" i="4"/>
  <c r="C193" i="4"/>
  <c r="E195" i="4" l="1"/>
  <c r="F194" i="4"/>
  <c r="B195" i="4"/>
  <c r="C194" i="4"/>
  <c r="B196" i="4" l="1"/>
  <c r="C195" i="4"/>
  <c r="E196" i="4"/>
  <c r="F195" i="4"/>
  <c r="B197" i="4" l="1"/>
  <c r="C196" i="4"/>
  <c r="E197" i="4"/>
  <c r="F196" i="4"/>
  <c r="B198" i="4" l="1"/>
  <c r="C197" i="4"/>
  <c r="E198" i="4"/>
  <c r="F197" i="4"/>
  <c r="E199" i="4" l="1"/>
  <c r="F198" i="4"/>
  <c r="B199" i="4"/>
  <c r="C198" i="4"/>
  <c r="B200" i="4" l="1"/>
  <c r="C199" i="4"/>
  <c r="E200" i="4"/>
  <c r="F199" i="4"/>
  <c r="B201" i="4" l="1"/>
  <c r="C200" i="4"/>
  <c r="E201" i="4"/>
  <c r="F200" i="4"/>
  <c r="B202" i="4" l="1"/>
  <c r="C201" i="4"/>
  <c r="E202" i="4"/>
  <c r="F201" i="4"/>
  <c r="B203" i="4" l="1"/>
  <c r="C202" i="4"/>
  <c r="E203" i="4"/>
  <c r="F202" i="4"/>
  <c r="B204" i="4" l="1"/>
  <c r="C203" i="4"/>
  <c r="E204" i="4"/>
  <c r="F203" i="4"/>
  <c r="E205" i="4" l="1"/>
  <c r="F204" i="4"/>
  <c r="B205" i="4"/>
  <c r="C204" i="4"/>
  <c r="B206" i="4" l="1"/>
  <c r="C205" i="4"/>
  <c r="E206" i="4"/>
  <c r="F205" i="4"/>
  <c r="E207" i="4" l="1"/>
  <c r="F206" i="4"/>
  <c r="B207" i="4"/>
  <c r="C206" i="4"/>
  <c r="B208" i="4" l="1"/>
  <c r="C207" i="4"/>
  <c r="E208" i="4"/>
  <c r="F207" i="4"/>
  <c r="E209" i="4" l="1"/>
  <c r="F208" i="4"/>
  <c r="B209" i="4"/>
  <c r="C208" i="4"/>
  <c r="B210" i="4" l="1"/>
  <c r="C209" i="4"/>
  <c r="E210" i="4"/>
  <c r="F209" i="4"/>
  <c r="E211" i="4" l="1"/>
  <c r="F210" i="4"/>
  <c r="B211" i="4"/>
  <c r="C210" i="4"/>
  <c r="B212" i="4" l="1"/>
  <c r="C211" i="4"/>
  <c r="E212" i="4"/>
  <c r="F211" i="4"/>
  <c r="E213" i="4" l="1"/>
  <c r="F212" i="4"/>
  <c r="B213" i="4"/>
  <c r="C212" i="4"/>
  <c r="B214" i="4" l="1"/>
  <c r="C213" i="4"/>
  <c r="E214" i="4"/>
  <c r="F213" i="4"/>
  <c r="E215" i="4" l="1"/>
  <c r="F214" i="4"/>
  <c r="B215" i="4"/>
  <c r="C214" i="4"/>
  <c r="B216" i="4" l="1"/>
  <c r="C215" i="4"/>
  <c r="E216" i="4"/>
  <c r="F215" i="4"/>
  <c r="E217" i="4" l="1"/>
  <c r="F216" i="4"/>
  <c r="B217" i="4"/>
  <c r="C216" i="4"/>
  <c r="E218" i="4" l="1"/>
  <c r="F217" i="4"/>
  <c r="B218" i="4"/>
  <c r="C217" i="4"/>
  <c r="B219" i="4" l="1"/>
  <c r="C218" i="4"/>
  <c r="E219" i="4"/>
  <c r="F218" i="4"/>
  <c r="B220" i="4" l="1"/>
  <c r="C219" i="4"/>
  <c r="E220" i="4"/>
  <c r="F219" i="4"/>
  <c r="B221" i="4" l="1"/>
  <c r="C220" i="4"/>
  <c r="E221" i="4"/>
  <c r="F220" i="4"/>
  <c r="B222" i="4" l="1"/>
  <c r="C221" i="4"/>
  <c r="E222" i="4"/>
  <c r="F221" i="4"/>
  <c r="B223" i="4" l="1"/>
  <c r="C222" i="4"/>
  <c r="E223" i="4"/>
  <c r="F222" i="4"/>
  <c r="E224" i="4" l="1"/>
  <c r="F223" i="4"/>
  <c r="B224" i="4"/>
  <c r="C223" i="4"/>
  <c r="E225" i="4" l="1"/>
  <c r="F224" i="4"/>
  <c r="B225" i="4"/>
  <c r="C224" i="4"/>
  <c r="E226" i="4" l="1"/>
  <c r="F225" i="4"/>
  <c r="B226" i="4"/>
  <c r="C225" i="4"/>
  <c r="B227" i="4" l="1"/>
  <c r="C226" i="4"/>
  <c r="E227" i="4"/>
  <c r="F226" i="4"/>
  <c r="B228" i="4" l="1"/>
  <c r="C227" i="4"/>
  <c r="E228" i="4"/>
  <c r="F227" i="4"/>
  <c r="B229" i="4" l="1"/>
  <c r="C228" i="4"/>
  <c r="E229" i="4"/>
  <c r="F228" i="4"/>
  <c r="E230" i="4" l="1"/>
  <c r="F229" i="4"/>
  <c r="B230" i="4"/>
  <c r="C229" i="4"/>
  <c r="E231" i="4" l="1"/>
  <c r="F230" i="4"/>
  <c r="B231" i="4"/>
  <c r="C230" i="4"/>
  <c r="E232" i="4" l="1"/>
  <c r="F231" i="4"/>
  <c r="B232" i="4"/>
  <c r="C231" i="4"/>
  <c r="B233" i="4" l="1"/>
  <c r="C232" i="4"/>
  <c r="E233" i="4"/>
  <c r="F232" i="4"/>
  <c r="B234" i="4" l="1"/>
  <c r="C233" i="4"/>
  <c r="E234" i="4"/>
  <c r="F233" i="4"/>
  <c r="E235" i="4" l="1"/>
  <c r="F234" i="4"/>
  <c r="B235" i="4"/>
  <c r="C234" i="4"/>
  <c r="B236" i="4" l="1"/>
  <c r="C235" i="4"/>
  <c r="E236" i="4"/>
  <c r="F235" i="4"/>
  <c r="B237" i="4" l="1"/>
  <c r="C236" i="4"/>
  <c r="E237" i="4"/>
  <c r="F236" i="4"/>
  <c r="B238" i="4" l="1"/>
  <c r="C237" i="4"/>
  <c r="E238" i="4"/>
  <c r="F237" i="4"/>
  <c r="E239" i="4" l="1"/>
  <c r="F238" i="4"/>
  <c r="B239" i="4"/>
  <c r="C238" i="4"/>
  <c r="B240" i="4" l="1"/>
  <c r="C239" i="4"/>
  <c r="E240" i="4"/>
  <c r="F239" i="4"/>
  <c r="B241" i="4" l="1"/>
  <c r="C240" i="4"/>
  <c r="E241" i="4"/>
  <c r="F240" i="4"/>
  <c r="E242" i="4" l="1"/>
  <c r="F241" i="4"/>
  <c r="B242" i="4"/>
  <c r="C241" i="4"/>
  <c r="E243" i="4" l="1"/>
  <c r="F242" i="4"/>
  <c r="B243" i="4"/>
  <c r="C242" i="4"/>
  <c r="E244" i="4" l="1"/>
  <c r="F243" i="4"/>
  <c r="B244" i="4"/>
  <c r="C243" i="4"/>
  <c r="E245" i="4" l="1"/>
  <c r="F244" i="4"/>
  <c r="B245" i="4"/>
  <c r="C244" i="4"/>
  <c r="E246" i="4" l="1"/>
  <c r="F245" i="4"/>
  <c r="B246" i="4"/>
  <c r="C245" i="4"/>
  <c r="B247" i="4" l="1"/>
  <c r="C246" i="4"/>
  <c r="E247" i="4"/>
  <c r="F246" i="4"/>
  <c r="B248" i="4" l="1"/>
  <c r="C247" i="4"/>
  <c r="E248" i="4"/>
  <c r="F247" i="4"/>
  <c r="B249" i="4" l="1"/>
  <c r="C248" i="4"/>
  <c r="E249" i="4"/>
  <c r="F248" i="4"/>
  <c r="E250" i="4" l="1"/>
  <c r="F249" i="4"/>
  <c r="B250" i="4"/>
  <c r="C249" i="4"/>
  <c r="E251" i="4" l="1"/>
  <c r="F250" i="4"/>
  <c r="B251" i="4"/>
  <c r="C250" i="4"/>
  <c r="B252" i="4" l="1"/>
  <c r="C251" i="4"/>
  <c r="E252" i="4"/>
  <c r="F251" i="4"/>
  <c r="B253" i="4" l="1"/>
  <c r="C252" i="4"/>
  <c r="E253" i="4"/>
  <c r="F252" i="4"/>
  <c r="B254" i="4" l="1"/>
  <c r="C253" i="4"/>
  <c r="E254" i="4"/>
  <c r="F253" i="4"/>
  <c r="B255" i="4" l="1"/>
  <c r="C254" i="4"/>
  <c r="E255" i="4"/>
  <c r="F254" i="4"/>
  <c r="E256" i="4" l="1"/>
  <c r="F255" i="4"/>
  <c r="B256" i="4"/>
  <c r="C255" i="4"/>
  <c r="E257" i="4" l="1"/>
  <c r="F256" i="4"/>
  <c r="B257" i="4"/>
  <c r="C256" i="4"/>
  <c r="E258" i="4" l="1"/>
  <c r="F257" i="4"/>
  <c r="B258" i="4"/>
  <c r="C257" i="4"/>
  <c r="B259" i="4" l="1"/>
  <c r="C258" i="4"/>
  <c r="E259" i="4"/>
  <c r="F258" i="4"/>
  <c r="B260" i="4" l="1"/>
  <c r="C259" i="4"/>
  <c r="E260" i="4"/>
  <c r="F259" i="4"/>
  <c r="B261" i="4" l="1"/>
  <c r="C260" i="4"/>
  <c r="E261" i="4"/>
  <c r="F260" i="4"/>
  <c r="E262" i="4" l="1"/>
  <c r="F261" i="4"/>
  <c r="B262" i="4"/>
  <c r="C261" i="4"/>
  <c r="E263" i="4" l="1"/>
  <c r="F262" i="4"/>
  <c r="B263" i="4"/>
  <c r="C262" i="4"/>
  <c r="B264" i="4" l="1"/>
  <c r="C263" i="4"/>
  <c r="E264" i="4"/>
  <c r="F263" i="4"/>
  <c r="B265" i="4" l="1"/>
  <c r="C264" i="4"/>
  <c r="E265" i="4"/>
  <c r="F264" i="4"/>
  <c r="B266" i="4" l="1"/>
  <c r="C265" i="4"/>
  <c r="E266" i="4"/>
  <c r="F265" i="4"/>
  <c r="E267" i="4" l="1"/>
  <c r="F266" i="4"/>
  <c r="B267" i="4"/>
  <c r="C266" i="4"/>
  <c r="B268" i="4" l="1"/>
  <c r="C267" i="4"/>
  <c r="E268" i="4"/>
  <c r="F267" i="4"/>
  <c r="B269" i="4" l="1"/>
  <c r="C268" i="4"/>
  <c r="E269" i="4"/>
  <c r="F268" i="4"/>
  <c r="B270" i="4" l="1"/>
  <c r="C269" i="4"/>
  <c r="E270" i="4"/>
  <c r="F269" i="4"/>
  <c r="E271" i="4" l="1"/>
  <c r="F270" i="4"/>
  <c r="B271" i="4"/>
  <c r="C270" i="4"/>
  <c r="E272" i="4" l="1"/>
  <c r="F271" i="4"/>
  <c r="B272" i="4"/>
  <c r="C271" i="4"/>
  <c r="E273" i="4" l="1"/>
  <c r="F272" i="4"/>
  <c r="B273" i="4"/>
  <c r="C272" i="4"/>
  <c r="B274" i="4" l="1"/>
  <c r="C273" i="4"/>
  <c r="E274" i="4"/>
  <c r="F273" i="4"/>
  <c r="B275" i="4" l="1"/>
  <c r="C274" i="4"/>
  <c r="E275" i="4"/>
  <c r="F274" i="4"/>
  <c r="B276" i="4" l="1"/>
  <c r="C275" i="4"/>
  <c r="E276" i="4"/>
  <c r="F275" i="4"/>
  <c r="E277" i="4" l="1"/>
  <c r="F276" i="4"/>
  <c r="B277" i="4"/>
  <c r="C276" i="4"/>
  <c r="E278" i="4" l="1"/>
  <c r="F277" i="4"/>
  <c r="B278" i="4"/>
  <c r="C277" i="4"/>
  <c r="E279" i="4" l="1"/>
  <c r="F278" i="4"/>
  <c r="B279" i="4"/>
  <c r="C278" i="4"/>
  <c r="B280" i="4" l="1"/>
  <c r="C279" i="4"/>
  <c r="E280" i="4"/>
  <c r="F279" i="4"/>
  <c r="B281" i="4" l="1"/>
  <c r="C280" i="4"/>
  <c r="E281" i="4"/>
  <c r="F280" i="4"/>
  <c r="E282" i="4" l="1"/>
  <c r="F281" i="4"/>
  <c r="B282" i="4"/>
  <c r="C281" i="4"/>
  <c r="E283" i="4" l="1"/>
  <c r="F282" i="4"/>
  <c r="B283" i="4"/>
  <c r="C282" i="4"/>
  <c r="B284" i="4" l="1"/>
  <c r="C283" i="4"/>
  <c r="E284" i="4"/>
  <c r="F283" i="4"/>
  <c r="B285" i="4" l="1"/>
  <c r="C284" i="4"/>
  <c r="E285" i="4"/>
  <c r="F284" i="4"/>
  <c r="E286" i="4" l="1"/>
  <c r="F285" i="4"/>
  <c r="B286" i="4"/>
  <c r="C285" i="4"/>
  <c r="E287" i="4" l="1"/>
  <c r="F286" i="4"/>
  <c r="B287" i="4"/>
  <c r="C286" i="4"/>
  <c r="E288" i="4" l="1"/>
  <c r="F287" i="4"/>
  <c r="B288" i="4"/>
  <c r="C287" i="4"/>
  <c r="E289" i="4" l="1"/>
  <c r="F288" i="4"/>
  <c r="B289" i="4"/>
  <c r="C288" i="4"/>
  <c r="E290" i="4" l="1"/>
  <c r="F289" i="4"/>
  <c r="B290" i="4"/>
  <c r="C289" i="4"/>
  <c r="B291" i="4" l="1"/>
  <c r="C290" i="4"/>
  <c r="E291" i="4"/>
  <c r="F290" i="4"/>
  <c r="B292" i="4" l="1"/>
  <c r="C291" i="4"/>
  <c r="E292" i="4"/>
  <c r="F291" i="4"/>
  <c r="E293" i="4" l="1"/>
  <c r="F292" i="4"/>
  <c r="B293" i="4"/>
  <c r="C292" i="4"/>
  <c r="E294" i="4" l="1"/>
  <c r="F293" i="4"/>
  <c r="B294" i="4"/>
  <c r="C293" i="4"/>
  <c r="B295" i="4" l="1"/>
  <c r="C294" i="4"/>
  <c r="E295" i="4"/>
  <c r="F294" i="4"/>
  <c r="B296" i="4" l="1"/>
  <c r="C295" i="4"/>
  <c r="E296" i="4"/>
  <c r="F295" i="4"/>
  <c r="E297" i="4" l="1"/>
  <c r="F296" i="4"/>
  <c r="B297" i="4"/>
  <c r="C296" i="4"/>
  <c r="E298" i="4" l="1"/>
  <c r="F297" i="4"/>
  <c r="B298" i="4"/>
  <c r="C297" i="4"/>
  <c r="B299" i="4" l="1"/>
  <c r="C298" i="4"/>
  <c r="E299" i="4"/>
  <c r="F298" i="4"/>
  <c r="B300" i="4" l="1"/>
  <c r="C299" i="4"/>
  <c r="E300" i="4"/>
  <c r="F299" i="4"/>
  <c r="E301" i="4" l="1"/>
  <c r="F300" i="4"/>
  <c r="B301" i="4"/>
  <c r="C300" i="4"/>
  <c r="E302" i="4" l="1"/>
  <c r="F301" i="4"/>
  <c r="B302" i="4"/>
  <c r="C301" i="4"/>
  <c r="E303" i="4" l="1"/>
  <c r="F302" i="4"/>
  <c r="B303" i="4"/>
  <c r="C302" i="4"/>
  <c r="E304" i="4" l="1"/>
  <c r="F303" i="4"/>
  <c r="B304" i="4"/>
  <c r="C303" i="4"/>
  <c r="B305" i="4" l="1"/>
  <c r="C304" i="4"/>
  <c r="E305" i="4"/>
  <c r="F304" i="4"/>
  <c r="B306" i="4" l="1"/>
  <c r="C305" i="4"/>
  <c r="E306" i="4"/>
  <c r="F305" i="4"/>
  <c r="E307" i="4" l="1"/>
  <c r="F306" i="4"/>
  <c r="B307" i="4"/>
  <c r="C306" i="4"/>
  <c r="E308" i="4" l="1"/>
  <c r="F307" i="4"/>
  <c r="B308" i="4"/>
  <c r="C307" i="4"/>
  <c r="E309" i="4" l="1"/>
  <c r="F308" i="4"/>
  <c r="B309" i="4"/>
  <c r="C308" i="4"/>
  <c r="B310" i="4" l="1"/>
  <c r="C309" i="4"/>
  <c r="E310" i="4"/>
  <c r="F309" i="4"/>
  <c r="B311" i="4" l="1"/>
  <c r="C310" i="4"/>
  <c r="E311" i="4"/>
  <c r="F310" i="4"/>
  <c r="B312" i="4" l="1"/>
  <c r="C311" i="4"/>
  <c r="E312" i="4"/>
  <c r="F311" i="4"/>
  <c r="B313" i="4" l="1"/>
  <c r="C312" i="4"/>
  <c r="E313" i="4"/>
  <c r="F312" i="4"/>
  <c r="B314" i="4" l="1"/>
  <c r="C313" i="4"/>
  <c r="E314" i="4"/>
  <c r="F313" i="4"/>
  <c r="B315" i="4" l="1"/>
  <c r="C314" i="4"/>
  <c r="E315" i="4"/>
  <c r="F314" i="4"/>
  <c r="E316" i="4" l="1"/>
  <c r="F315" i="4"/>
  <c r="B316" i="4"/>
  <c r="C315" i="4"/>
  <c r="B317" i="4" l="1"/>
  <c r="C316" i="4"/>
  <c r="E317" i="4"/>
  <c r="F316" i="4"/>
  <c r="B318" i="4" l="1"/>
  <c r="C317" i="4"/>
  <c r="E318" i="4"/>
  <c r="F317" i="4"/>
  <c r="B319" i="4" l="1"/>
  <c r="C318" i="4"/>
  <c r="E319" i="4"/>
  <c r="F318" i="4"/>
  <c r="B320" i="4" l="1"/>
  <c r="C319" i="4"/>
  <c r="E320" i="4"/>
  <c r="F319" i="4"/>
  <c r="E321" i="4" l="1"/>
  <c r="F320" i="4"/>
  <c r="B321" i="4"/>
  <c r="C320" i="4"/>
  <c r="E322" i="4" l="1"/>
  <c r="F321" i="4"/>
  <c r="B322" i="4"/>
  <c r="C321" i="4"/>
  <c r="B323" i="4" l="1"/>
  <c r="C322" i="4"/>
  <c r="E323" i="4"/>
  <c r="F322" i="4"/>
  <c r="B324" i="4" l="1"/>
  <c r="C323" i="4"/>
  <c r="E324" i="4"/>
  <c r="F323" i="4"/>
  <c r="B325" i="4" l="1"/>
  <c r="C324" i="4"/>
  <c r="E325" i="4"/>
  <c r="F324" i="4"/>
  <c r="B326" i="4" l="1"/>
  <c r="C325" i="4"/>
  <c r="E326" i="4"/>
  <c r="F325" i="4"/>
  <c r="E327" i="4" l="1"/>
  <c r="F326" i="4"/>
  <c r="B327" i="4"/>
  <c r="C326" i="4"/>
  <c r="B328" i="4" l="1"/>
  <c r="C327" i="4"/>
  <c r="E328" i="4"/>
  <c r="F327" i="4"/>
  <c r="E329" i="4" l="1"/>
  <c r="F328" i="4"/>
  <c r="B329" i="4"/>
  <c r="C328" i="4"/>
  <c r="E330" i="4" l="1"/>
  <c r="F329" i="4"/>
  <c r="B330" i="4"/>
  <c r="C329" i="4"/>
  <c r="B331" i="4" l="1"/>
  <c r="C330" i="4"/>
  <c r="E331" i="4"/>
  <c r="F330" i="4"/>
  <c r="B332" i="4" l="1"/>
  <c r="C331" i="4"/>
  <c r="E332" i="4"/>
  <c r="F331" i="4"/>
  <c r="B333" i="4" l="1"/>
  <c r="C332" i="4"/>
  <c r="E333" i="4"/>
  <c r="F332" i="4"/>
  <c r="E334" i="4" l="1"/>
  <c r="F333" i="4"/>
  <c r="B334" i="4"/>
  <c r="C333" i="4"/>
  <c r="E335" i="4" l="1"/>
  <c r="F334" i="4"/>
  <c r="B335" i="4"/>
  <c r="C334" i="4"/>
  <c r="B336" i="4" l="1"/>
  <c r="C335" i="4"/>
  <c r="E336" i="4"/>
  <c r="F335" i="4"/>
  <c r="B337" i="4" l="1"/>
  <c r="C336" i="4"/>
  <c r="E337" i="4"/>
  <c r="F336" i="4"/>
  <c r="B338" i="4" l="1"/>
  <c r="C337" i="4"/>
  <c r="E338" i="4"/>
  <c r="F337" i="4"/>
  <c r="E339" i="4" l="1"/>
  <c r="F338" i="4"/>
  <c r="B339" i="4"/>
  <c r="C338" i="4"/>
  <c r="E340" i="4" l="1"/>
  <c r="F339" i="4"/>
  <c r="B340" i="4"/>
  <c r="C339" i="4"/>
  <c r="E341" i="4" l="1"/>
  <c r="F340" i="4"/>
  <c r="B341" i="4"/>
  <c r="C340" i="4"/>
  <c r="B342" i="4" l="1"/>
  <c r="C341" i="4"/>
  <c r="E342" i="4"/>
  <c r="F341" i="4"/>
  <c r="B343" i="4" l="1"/>
  <c r="C342" i="4"/>
  <c r="E343" i="4"/>
  <c r="F342" i="4"/>
  <c r="E344" i="4" l="1"/>
  <c r="F343" i="4"/>
  <c r="B344" i="4"/>
  <c r="C343" i="4"/>
  <c r="E345" i="4" l="1"/>
  <c r="F344" i="4"/>
  <c r="B345" i="4"/>
  <c r="C344" i="4"/>
  <c r="E346" i="4" l="1"/>
  <c r="F345" i="4"/>
  <c r="B346" i="4"/>
  <c r="C345" i="4"/>
  <c r="E347" i="4" l="1"/>
  <c r="F346" i="4"/>
  <c r="B347" i="4"/>
  <c r="C346" i="4"/>
  <c r="E348" i="4" l="1"/>
  <c r="F347" i="4"/>
  <c r="B348" i="4"/>
  <c r="C347" i="4"/>
  <c r="B349" i="4" l="1"/>
  <c r="C348" i="4"/>
  <c r="E349" i="4"/>
  <c r="F348" i="4"/>
  <c r="B350" i="4" l="1"/>
  <c r="C349" i="4"/>
  <c r="E350" i="4"/>
  <c r="F349" i="4"/>
  <c r="B351" i="4" l="1"/>
  <c r="C350" i="4"/>
  <c r="E351" i="4"/>
  <c r="F350" i="4"/>
  <c r="B352" i="4" l="1"/>
  <c r="C351" i="4"/>
  <c r="E352" i="4"/>
  <c r="F351" i="4"/>
  <c r="E353" i="4" l="1"/>
  <c r="F352" i="4"/>
  <c r="B353" i="4"/>
  <c r="C352" i="4"/>
  <c r="E354" i="4" l="1"/>
  <c r="F353" i="4"/>
  <c r="B354" i="4"/>
  <c r="C353" i="4"/>
  <c r="B355" i="4" l="1"/>
  <c r="C354" i="4"/>
  <c r="E355" i="4"/>
  <c r="F354" i="4"/>
  <c r="B356" i="4" l="1"/>
  <c r="C355" i="4"/>
  <c r="E356" i="4"/>
  <c r="F355" i="4"/>
  <c r="B357" i="4" l="1"/>
  <c r="C356" i="4"/>
  <c r="E357" i="4"/>
  <c r="F356" i="4"/>
  <c r="B358" i="4" l="1"/>
  <c r="C357" i="4"/>
  <c r="E358" i="4"/>
  <c r="F357" i="4"/>
  <c r="E359" i="4" l="1"/>
  <c r="F358" i="4"/>
  <c r="B359" i="4"/>
  <c r="C358" i="4"/>
  <c r="E360" i="4" l="1"/>
  <c r="F359" i="4"/>
  <c r="B360" i="4"/>
  <c r="C359" i="4"/>
  <c r="E361" i="4" l="1"/>
  <c r="F360" i="4"/>
  <c r="B361" i="4"/>
  <c r="C360" i="4"/>
  <c r="B362" i="4" l="1"/>
  <c r="C361" i="4"/>
  <c r="E362" i="4"/>
  <c r="F361" i="4"/>
  <c r="B363" i="4" l="1"/>
  <c r="C362" i="4"/>
  <c r="E363" i="4"/>
  <c r="F362" i="4"/>
  <c r="B364" i="4" l="1"/>
  <c r="C363" i="4"/>
  <c r="E364" i="4"/>
  <c r="F363" i="4"/>
  <c r="E365" i="4" l="1"/>
  <c r="F364" i="4"/>
  <c r="B365" i="4"/>
  <c r="C364" i="4"/>
  <c r="E366" i="4" l="1"/>
  <c r="F365" i="4"/>
  <c r="B366" i="4"/>
  <c r="C365" i="4"/>
  <c r="E367" i="4" l="1"/>
  <c r="F366" i="4"/>
  <c r="B367" i="4"/>
  <c r="C366" i="4"/>
  <c r="B368" i="4" l="1"/>
  <c r="C367" i="4"/>
  <c r="E368" i="4"/>
  <c r="F367" i="4"/>
  <c r="B369" i="4" l="1"/>
  <c r="C368" i="4"/>
  <c r="E369" i="4"/>
  <c r="F368" i="4"/>
  <c r="E370" i="4" l="1"/>
  <c r="F369" i="4"/>
  <c r="B370" i="4"/>
  <c r="C369" i="4"/>
  <c r="E371" i="4" l="1"/>
  <c r="F370" i="4"/>
  <c r="B371" i="4"/>
  <c r="C370" i="4"/>
  <c r="B372" i="4" l="1"/>
  <c r="C371" i="4"/>
  <c r="E372" i="4"/>
  <c r="F371" i="4"/>
  <c r="B373" i="4" l="1"/>
  <c r="C372" i="4"/>
  <c r="E373" i="4"/>
  <c r="F372" i="4"/>
  <c r="E374" i="4" l="1"/>
  <c r="F373" i="4"/>
  <c r="B374" i="4"/>
  <c r="C373" i="4"/>
  <c r="B375" i="4" l="1"/>
  <c r="C374" i="4"/>
  <c r="E375" i="4"/>
  <c r="F374" i="4"/>
  <c r="E376" i="4" l="1"/>
  <c r="F375" i="4"/>
  <c r="B376" i="4"/>
  <c r="C375" i="4"/>
  <c r="B377" i="4" l="1"/>
  <c r="C376" i="4"/>
  <c r="E377" i="4"/>
  <c r="F376" i="4"/>
  <c r="E378" i="4" l="1"/>
  <c r="F377" i="4"/>
  <c r="B378" i="4"/>
  <c r="C377" i="4"/>
  <c r="B379" i="4" l="1"/>
  <c r="C378" i="4"/>
  <c r="E379" i="4"/>
  <c r="F378" i="4"/>
  <c r="E380" i="4" l="1"/>
  <c r="F379" i="4"/>
  <c r="B380" i="4"/>
  <c r="C379" i="4"/>
  <c r="B381" i="4" l="1"/>
  <c r="C380" i="4"/>
  <c r="E381" i="4"/>
  <c r="F380" i="4"/>
  <c r="E382" i="4" l="1"/>
  <c r="F381" i="4"/>
  <c r="B382" i="4"/>
  <c r="C381" i="4"/>
  <c r="B383" i="4" l="1"/>
  <c r="C382" i="4"/>
  <c r="E383" i="4"/>
  <c r="F382" i="4"/>
  <c r="E384" i="4" l="1"/>
  <c r="F383" i="4"/>
  <c r="B384" i="4"/>
  <c r="C383" i="4"/>
  <c r="B385" i="4" l="1"/>
  <c r="C384" i="4"/>
  <c r="E385" i="4"/>
  <c r="F384" i="4"/>
  <c r="E386" i="4" l="1"/>
  <c r="F385" i="4"/>
  <c r="B386" i="4"/>
  <c r="C385" i="4"/>
  <c r="B387" i="4" l="1"/>
  <c r="C386" i="4"/>
  <c r="E387" i="4"/>
  <c r="F386" i="4"/>
  <c r="E388" i="4" l="1"/>
  <c r="F387" i="4"/>
  <c r="B388" i="4"/>
  <c r="C387" i="4"/>
  <c r="B389" i="4" l="1"/>
  <c r="C388" i="4"/>
  <c r="E389" i="4"/>
  <c r="F388" i="4"/>
  <c r="E390" i="4" l="1"/>
  <c r="F389" i="4"/>
  <c r="B390" i="4"/>
  <c r="C389" i="4"/>
  <c r="B391" i="4" l="1"/>
  <c r="C390" i="4"/>
  <c r="E391" i="4"/>
  <c r="F390" i="4"/>
  <c r="E392" i="4" l="1"/>
  <c r="F391" i="4"/>
  <c r="B392" i="4"/>
  <c r="C391" i="4"/>
  <c r="B393" i="4" l="1"/>
  <c r="C392" i="4"/>
  <c r="E393" i="4"/>
  <c r="F392" i="4"/>
  <c r="E394" i="4" l="1"/>
  <c r="F393" i="4"/>
  <c r="B394" i="4"/>
  <c r="C393" i="4"/>
  <c r="B395" i="4" l="1"/>
  <c r="C394" i="4"/>
  <c r="E395" i="4"/>
  <c r="F394" i="4"/>
  <c r="E396" i="4" l="1"/>
  <c r="F395" i="4"/>
  <c r="B396" i="4"/>
  <c r="C395" i="4"/>
  <c r="B397" i="4" l="1"/>
  <c r="C396" i="4"/>
  <c r="E397" i="4"/>
  <c r="F396" i="4"/>
  <c r="E398" i="4" l="1"/>
  <c r="F397" i="4"/>
  <c r="B398" i="4"/>
  <c r="C397" i="4"/>
  <c r="E399" i="4" l="1"/>
  <c r="F398" i="4"/>
  <c r="B399" i="4"/>
  <c r="C398" i="4"/>
  <c r="B400" i="4" l="1"/>
  <c r="C399" i="4"/>
  <c r="E400" i="4"/>
  <c r="F399" i="4"/>
  <c r="E401" i="4" l="1"/>
  <c r="F400" i="4"/>
  <c r="B401" i="4"/>
  <c r="C400" i="4"/>
  <c r="B402" i="4" l="1"/>
  <c r="C401" i="4"/>
  <c r="E402" i="4"/>
  <c r="F401" i="4"/>
  <c r="E403" i="4" l="1"/>
  <c r="F402" i="4"/>
  <c r="B403" i="4"/>
  <c r="C402" i="4"/>
  <c r="B404" i="4" l="1"/>
  <c r="C403" i="4"/>
  <c r="E404" i="4"/>
  <c r="F403" i="4"/>
  <c r="E405" i="4" l="1"/>
  <c r="F404" i="4"/>
  <c r="B405" i="4"/>
  <c r="C404" i="4"/>
  <c r="B406" i="4" l="1"/>
  <c r="C405" i="4"/>
  <c r="E406" i="4"/>
  <c r="F405" i="4"/>
  <c r="E407" i="4" l="1"/>
  <c r="F407" i="4" s="1"/>
  <c r="F406" i="4"/>
  <c r="B407" i="4"/>
  <c r="C407" i="4" s="1"/>
  <c r="C406" i="4"/>
</calcChain>
</file>

<file path=xl/sharedStrings.xml><?xml version="1.0" encoding="utf-8"?>
<sst xmlns="http://schemas.openxmlformats.org/spreadsheetml/2006/main" count="325" uniqueCount="179">
  <si>
    <t>Dados</t>
  </si>
  <si>
    <t>Suponha-se uma amostra constituída pelo número de irmãos dos 20 alunos de uma determinada turma:</t>
  </si>
  <si>
    <t>Mínimo</t>
  </si>
  <si>
    <t>Máximo</t>
  </si>
  <si>
    <t>Amplitude</t>
  </si>
  <si>
    <t>n</t>
  </si>
  <si>
    <t>k</t>
  </si>
  <si>
    <t>h</t>
  </si>
  <si>
    <t>h aproximado</t>
  </si>
  <si>
    <t>Classes</t>
  </si>
  <si>
    <t>Total</t>
  </si>
  <si>
    <t>ROL</t>
  </si>
  <si>
    <t>Pmi</t>
  </si>
  <si>
    <t>Suponha-se uma amostra constituída pelas notas obtidas por 22 alunos num ponto de Estatística de uma determinada turma:</t>
  </si>
  <si>
    <t>Análise</t>
  </si>
  <si>
    <t>I--</t>
  </si>
  <si>
    <r>
      <t>Freq. Absoluta (f</t>
    </r>
    <r>
      <rPr>
        <vertAlign val="subscript"/>
        <sz val="11"/>
        <color theme="1"/>
        <rFont val="Arial"/>
        <family val="2"/>
      </rPr>
      <t>i</t>
    </r>
    <r>
      <rPr>
        <sz val="11"/>
        <color theme="1"/>
        <rFont val="Arial"/>
        <family val="2"/>
      </rPr>
      <t>)</t>
    </r>
  </si>
  <si>
    <r>
      <t>Freq. Relativa (f</t>
    </r>
    <r>
      <rPr>
        <vertAlign val="subscript"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)</t>
    </r>
  </si>
  <si>
    <t>Fp</t>
  </si>
  <si>
    <t>Fac</t>
  </si>
  <si>
    <t>Fac rel.</t>
  </si>
  <si>
    <t>Moda</t>
  </si>
  <si>
    <t>Mediana</t>
  </si>
  <si>
    <t>Média</t>
  </si>
  <si>
    <t>Pmi * Fi</t>
  </si>
  <si>
    <t>soma</t>
  </si>
  <si>
    <t>média</t>
  </si>
  <si>
    <t>Quartil 1</t>
  </si>
  <si>
    <t>Quartil 2</t>
  </si>
  <si>
    <t>Quartil 3</t>
  </si>
  <si>
    <t>Box 1</t>
  </si>
  <si>
    <t>Box 2</t>
  </si>
  <si>
    <t>Box 3</t>
  </si>
  <si>
    <t>Limite inf</t>
  </si>
  <si>
    <t>Limite sup</t>
  </si>
  <si>
    <t>Notas</t>
  </si>
  <si>
    <t>x</t>
  </si>
  <si>
    <t xml:space="preserve">a) P (X &gt; 36) = </t>
  </si>
  <si>
    <t>1 - P (X &lt; 36)</t>
  </si>
  <si>
    <t>P (X &lt; 36)</t>
  </si>
  <si>
    <t>Desvio P.</t>
  </si>
  <si>
    <t xml:space="preserve">b) P (X &lt; 30) = </t>
  </si>
  <si>
    <t>c) P (30 &lt; X &lt; 35)</t>
  </si>
  <si>
    <t>P (X&lt;35) - P (X&lt;30)</t>
  </si>
  <si>
    <t>P (X&lt;35)</t>
  </si>
  <si>
    <t>P (X&lt;30)</t>
  </si>
  <si>
    <t>X</t>
  </si>
  <si>
    <t>Desvio</t>
  </si>
  <si>
    <t>PDF</t>
  </si>
  <si>
    <t>MÉDIA</t>
  </si>
  <si>
    <t>DP</t>
  </si>
  <si>
    <t>Trat</t>
  </si>
  <si>
    <t>Rep</t>
  </si>
  <si>
    <t>%mortalidade</t>
  </si>
  <si>
    <t>%Mor</t>
  </si>
  <si>
    <t>CONTROLE</t>
  </si>
  <si>
    <t>AMOSTRA 1</t>
  </si>
  <si>
    <t>Teste-t: duas amostras presumindo variâncias diferentes</t>
  </si>
  <si>
    <t>Variância</t>
  </si>
  <si>
    <t>Observações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</si>
  <si>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</si>
  <si>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</si>
  <si>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</si>
  <si>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</si>
  <si>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</si>
  <si>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</si>
  <si>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</si>
  <si>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t>Teste-z: duas amostras para médias</t>
  </si>
  <si>
    <t>Variável 1</t>
  </si>
  <si>
    <t>Variável 2</t>
  </si>
  <si>
    <t>Variância conhecida</t>
  </si>
  <si>
    <t>z</t>
  </si>
  <si>
    <t>P(Z&lt;=z) uni-caudal</t>
  </si>
  <si>
    <t>z crítico uni-caudal</t>
  </si>
  <si>
    <t>P(Z&lt;=z) bi-caudal</t>
  </si>
  <si>
    <t>z crítico bi-caudal</t>
  </si>
  <si>
    <t>Teste-F: duas amostras para variâncias</t>
  </si>
  <si>
    <t>F</t>
  </si>
  <si>
    <t>P(F&lt;=f) uni-caudal</t>
  </si>
  <si>
    <t>F crítico uni-caudal</t>
  </si>
  <si>
    <t>Amostra 1</t>
  </si>
  <si>
    <t>Amostra 2</t>
  </si>
  <si>
    <t>Teste-t: duas amostras em par para médias</t>
  </si>
  <si>
    <t xml:space="preserve">Correlação de Pearson </t>
  </si>
  <si>
    <t>Aceita H0 = não há diferença entre os tratamentos</t>
  </si>
  <si>
    <t>Rejeitar H0 = existe diferença signitiva entre os tratamentos</t>
  </si>
  <si>
    <t>Tabela de distribuição de frequência</t>
  </si>
  <si>
    <t>Fi</t>
  </si>
  <si>
    <t>l--</t>
  </si>
  <si>
    <t>Med</t>
  </si>
  <si>
    <t>desvio</t>
  </si>
  <si>
    <t>fi</t>
  </si>
  <si>
    <t>TOTAL</t>
  </si>
  <si>
    <t>fr</t>
  </si>
  <si>
    <t>fp</t>
  </si>
  <si>
    <t>Fr</t>
  </si>
  <si>
    <t xml:space="preserve">JOÃO </t>
  </si>
  <si>
    <t>MARIA</t>
  </si>
  <si>
    <t>JOSÉ</t>
  </si>
  <si>
    <t>FRANCISCO</t>
  </si>
  <si>
    <t>PEDRO</t>
  </si>
  <si>
    <t>LUCAS</t>
  </si>
  <si>
    <t>MATEUS</t>
  </si>
  <si>
    <t>ESTER</t>
  </si>
  <si>
    <t>BENETIDO</t>
  </si>
  <si>
    <t>ANA</t>
  </si>
  <si>
    <t>AMOSTRA</t>
  </si>
  <si>
    <t>NOMES</t>
  </si>
  <si>
    <t>AMOSTRAGEM ALEATÓRIA</t>
  </si>
  <si>
    <t>AMOSTRAGEM COM REPOSIÇÃO</t>
  </si>
  <si>
    <t>Peso (kg)</t>
  </si>
  <si>
    <t>Leite gordo</t>
  </si>
  <si>
    <t>Leite magro</t>
  </si>
  <si>
    <t>VAR 1</t>
  </si>
  <si>
    <t>VAR 2</t>
  </si>
  <si>
    <t>A diferença significativa (quando o P valor &lt; que o nível de significância do teste)</t>
  </si>
  <si>
    <t>Rejeita a hipótese nula</t>
  </si>
  <si>
    <t>Não há diferença, pois o P valor &gt; alfa</t>
  </si>
  <si>
    <t>Aceita H0</t>
  </si>
  <si>
    <t>Ganho de peso (g)</t>
  </si>
  <si>
    <t>i</t>
  </si>
  <si>
    <t>I---------</t>
  </si>
  <si>
    <t>xi</t>
  </si>
  <si>
    <t>fixi</t>
  </si>
  <si>
    <t>fi(xi)^2</t>
  </si>
  <si>
    <t>s</t>
  </si>
  <si>
    <t>Md</t>
  </si>
  <si>
    <t>Meso</t>
  </si>
  <si>
    <t>Plati</t>
  </si>
  <si>
    <t>Lepto</t>
  </si>
  <si>
    <t>C =(Q3 - Q1)/2(P90 -P10)</t>
  </si>
  <si>
    <t>Distribuição</t>
  </si>
  <si>
    <t>Q1</t>
  </si>
  <si>
    <t>Q3</t>
  </si>
  <si>
    <t>P10</t>
  </si>
  <si>
    <t>P90</t>
  </si>
  <si>
    <t>A</t>
  </si>
  <si>
    <t>B</t>
  </si>
  <si>
    <t>C</t>
  </si>
  <si>
    <t>~0.021</t>
  </si>
  <si>
    <t>igual ----- 0.263</t>
  </si>
  <si>
    <t>maior ----0.263</t>
  </si>
  <si>
    <t>menor----0.263</t>
  </si>
  <si>
    <t>MESO</t>
  </si>
  <si>
    <t>PLATI</t>
  </si>
  <si>
    <t>LEPTO</t>
  </si>
  <si>
    <t>mean</t>
  </si>
  <si>
    <t>SQTOTAL</t>
  </si>
  <si>
    <t>SQTRAT</t>
  </si>
  <si>
    <t>SQRESÍDUO</t>
  </si>
  <si>
    <t>QMTRAT</t>
  </si>
  <si>
    <t>GLTRAT</t>
  </si>
  <si>
    <t>GLRES</t>
  </si>
  <si>
    <t>GLTOTAL</t>
  </si>
  <si>
    <t>QMRESIDUO</t>
  </si>
  <si>
    <t>Fcal</t>
  </si>
  <si>
    <t>Ftab</t>
  </si>
  <si>
    <t>Aceita-se H1 e rejeita-se H0 = há diferença estatística entre os tratamentos</t>
  </si>
  <si>
    <t>mediana</t>
  </si>
  <si>
    <t>moda</t>
  </si>
  <si>
    <t>Número de filhos</t>
  </si>
  <si>
    <t>SQtotal</t>
  </si>
  <si>
    <t>SQtrat</t>
  </si>
  <si>
    <t>SQblo</t>
  </si>
  <si>
    <t>Sqres</t>
  </si>
  <si>
    <t>T1</t>
  </si>
  <si>
    <t>T2</t>
  </si>
  <si>
    <t>T3</t>
  </si>
  <si>
    <t>T4</t>
  </si>
  <si>
    <t>T5</t>
  </si>
  <si>
    <t>B1</t>
  </si>
  <si>
    <t>B2</t>
  </si>
  <si>
    <t>B3</t>
  </si>
  <si>
    <t>B4</t>
  </si>
  <si>
    <t>QMB</t>
  </si>
  <si>
    <t>QMTRA</t>
  </si>
  <si>
    <t>QMRES</t>
  </si>
  <si>
    <t>CV%</t>
  </si>
  <si>
    <t>Média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</si>
</sst>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000"/>
    <numFmt numFmtId="165" formatCode="0.0000000"/>
    <numFmt numFmtId="166" formatCode="0.00000000"/>
    <numFmt numFmtId="167" formatCode="0.0000000000"/>
    <numFmt numFmtId="168" formatCode="0.000"/>
    <numFmt numFmtId="169" formatCode="_-* #,##0_-;\-* #,##0_-;_-* &quot;-&quot;??_-;_-@_-"/>
    <numFmt numFmtId="170" formatCode="0.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  <font>
      <vertAlign val="subscript"/>
      <sz val="11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22"/>
      <color theme="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FF0000"/>
      <name val="Arial"/>
      <family val="2"/>
    </font>
    <font>
      <b/>
      <i/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/>
    <xf numFmtId="2" fontId="1" fillId="3" borderId="0" xfId="0" applyNumberFormat="1" applyFon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1" fillId="0" borderId="0" xfId="0" applyFont="1" applyBorder="1"/>
    <xf numFmtId="10" fontId="0" fillId="0" borderId="0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5" fillId="0" borderId="0" xfId="0" applyFont="1"/>
    <xf numFmtId="0" fontId="7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5" borderId="0" xfId="0" applyFont="1" applyFill="1"/>
    <xf numFmtId="0" fontId="10" fillId="5" borderId="0" xfId="0" applyFont="1" applyFill="1" applyAlignment="1">
      <alignment horizontal="center"/>
    </xf>
    <xf numFmtId="2" fontId="10" fillId="5" borderId="0" xfId="0" applyNumberFormat="1" applyFont="1" applyFill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center"/>
    </xf>
    <xf numFmtId="2" fontId="10" fillId="6" borderId="0" xfId="0" applyNumberFormat="1" applyFont="1" applyFill="1" applyAlignment="1">
      <alignment horizontal="center"/>
    </xf>
    <xf numFmtId="0" fontId="11" fillId="7" borderId="0" xfId="0" applyFont="1" applyFill="1"/>
    <xf numFmtId="2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9" fontId="1" fillId="0" borderId="0" xfId="0" applyNumberFormat="1" applyFont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center"/>
    </xf>
    <xf numFmtId="0" fontId="13" fillId="0" borderId="0" xfId="0" applyFont="1"/>
    <xf numFmtId="2" fontId="13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Fill="1" applyBorder="1" applyAlignment="1"/>
    <xf numFmtId="0" fontId="15" fillId="0" borderId="3" xfId="0" applyFont="1" applyFill="1" applyBorder="1" applyAlignment="1">
      <alignment horizontal="center"/>
    </xf>
    <xf numFmtId="0" fontId="0" fillId="0" borderId="0" xfId="0" applyBorder="1"/>
    <xf numFmtId="0" fontId="15" fillId="0" borderId="0" xfId="0" applyFont="1" applyFill="1" applyBorder="1" applyAlignment="1">
      <alignment horizontal="center"/>
    </xf>
    <xf numFmtId="165" fontId="0" fillId="0" borderId="0" xfId="0" applyNumberFormat="1"/>
    <xf numFmtId="166" fontId="0" fillId="0" borderId="0" xfId="0" applyNumberFormat="1" applyFill="1" applyBorder="1" applyAlignment="1"/>
    <xf numFmtId="167" fontId="0" fillId="0" borderId="0" xfId="0" applyNumberFormat="1" applyFill="1" applyBorder="1" applyAlignment="1"/>
    <xf numFmtId="0" fontId="13" fillId="0" borderId="0" xfId="0" applyFont="1" applyFill="1" applyBorder="1" applyAlignment="1"/>
    <xf numFmtId="167" fontId="13" fillId="0" borderId="0" xfId="0" applyNumberFormat="1" applyFont="1" applyFill="1" applyBorder="1" applyAlignme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0" fontId="1" fillId="0" borderId="0" xfId="1" applyNumberFormat="1" applyFont="1"/>
    <xf numFmtId="9" fontId="1" fillId="0" borderId="0" xfId="1" applyNumberFormat="1" applyFont="1"/>
    <xf numFmtId="9" fontId="0" fillId="0" borderId="0" xfId="1" applyFont="1" applyFill="1" applyBorder="1" applyAlignment="1"/>
    <xf numFmtId="0" fontId="1" fillId="4" borderId="1" xfId="0" applyFont="1" applyFill="1" applyBorder="1" applyAlignment="1">
      <alignment horizontal="center"/>
    </xf>
    <xf numFmtId="1" fontId="1" fillId="4" borderId="0" xfId="0" applyNumberFormat="1" applyFont="1" applyFill="1" applyBorder="1" applyAlignment="1">
      <alignment horizontal="center"/>
    </xf>
    <xf numFmtId="10" fontId="1" fillId="4" borderId="0" xfId="0" applyNumberFormat="1" applyFont="1" applyFill="1" applyBorder="1" applyAlignment="1">
      <alignment horizontal="center"/>
    </xf>
    <xf numFmtId="9" fontId="1" fillId="4" borderId="0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0" fontId="20" fillId="0" borderId="0" xfId="0" applyFont="1"/>
    <xf numFmtId="10" fontId="1" fillId="4" borderId="0" xfId="1" applyNumberFormat="1" applyFont="1" applyFill="1" applyAlignment="1">
      <alignment horizontal="center"/>
    </xf>
    <xf numFmtId="0" fontId="6" fillId="4" borderId="0" xfId="0" applyFont="1" applyFill="1" applyAlignment="1">
      <alignment horizontal="right"/>
    </xf>
    <xf numFmtId="2" fontId="6" fillId="4" borderId="0" xfId="0" applyNumberFormat="1" applyFont="1" applyFill="1" applyAlignment="1">
      <alignment horizontal="center"/>
    </xf>
    <xf numFmtId="0" fontId="21" fillId="4" borderId="0" xfId="0" applyFont="1" applyFill="1"/>
    <xf numFmtId="0" fontId="22" fillId="4" borderId="0" xfId="0" applyFont="1" applyFill="1" applyBorder="1" applyAlignment="1"/>
    <xf numFmtId="0" fontId="6" fillId="4" borderId="0" xfId="0" applyFont="1" applyFill="1" applyAlignment="1">
      <alignment horizontal="center"/>
    </xf>
    <xf numFmtId="0" fontId="21" fillId="4" borderId="0" xfId="0" applyFont="1" applyFill="1" applyAlignment="1">
      <alignment horizontal="center"/>
    </xf>
    <xf numFmtId="0" fontId="6" fillId="4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9" fontId="1" fillId="0" borderId="0" xfId="2" applyNumberFormat="1" applyFont="1" applyFill="1" applyBorder="1" applyAlignment="1"/>
    <xf numFmtId="0" fontId="1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4" fillId="0" borderId="0" xfId="0" applyFont="1" applyAlignment="1">
      <alignment horizontal="center"/>
    </xf>
    <xf numFmtId="0" fontId="0" fillId="4" borderId="0" xfId="0" applyFill="1" applyBorder="1" applyAlignment="1"/>
    <xf numFmtId="0" fontId="0" fillId="4" borderId="0" xfId="0" applyFill="1" applyBorder="1" applyAlignment="1">
      <alignment horizontal="center"/>
    </xf>
    <xf numFmtId="0" fontId="0" fillId="9" borderId="0" xfId="0" applyFill="1" applyBorder="1" applyAlignment="1"/>
    <xf numFmtId="0" fontId="0" fillId="9" borderId="0" xfId="0" applyFill="1" applyBorder="1" applyAlignment="1">
      <alignment horizontal="center"/>
    </xf>
    <xf numFmtId="0" fontId="0" fillId="9" borderId="2" xfId="0" applyFill="1" applyBorder="1" applyAlignment="1"/>
    <xf numFmtId="0" fontId="0" fillId="9" borderId="2" xfId="0" applyFill="1" applyBorder="1" applyAlignment="1">
      <alignment horizontal="center"/>
    </xf>
    <xf numFmtId="0" fontId="0" fillId="10" borderId="0" xfId="0" applyFill="1" applyBorder="1" applyAlignment="1"/>
    <xf numFmtId="0" fontId="0" fillId="1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11" borderId="0" xfId="0" applyFill="1" applyBorder="1" applyAlignment="1"/>
    <xf numFmtId="0" fontId="0" fillId="11" borderId="0" xfId="0" applyFill="1" applyBorder="1" applyAlignment="1">
      <alignment horizontal="center"/>
    </xf>
    <xf numFmtId="0" fontId="0" fillId="11" borderId="2" xfId="0" applyFill="1" applyBorder="1" applyAlignment="1"/>
    <xf numFmtId="0" fontId="0" fillId="11" borderId="2" xfId="0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16" fillId="0" borderId="0" xfId="0" applyFont="1"/>
    <xf numFmtId="0" fontId="26" fillId="0" borderId="0" xfId="0" applyFont="1"/>
    <xf numFmtId="0" fontId="0" fillId="0" borderId="0" xfId="0" applyAlignment="1">
      <alignment horizontal="right"/>
    </xf>
    <xf numFmtId="0" fontId="10" fillId="0" borderId="0" xfId="0" applyFont="1" applyAlignment="1">
      <alignment horizontal="right"/>
    </xf>
    <xf numFmtId="170" fontId="10" fillId="0" borderId="0" xfId="0" applyNumberFormat="1" applyFont="1"/>
    <xf numFmtId="2" fontId="10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0" fontId="0" fillId="12" borderId="0" xfId="0" applyFill="1"/>
    <xf numFmtId="0" fontId="16" fillId="12" borderId="0" xfId="0" applyFont="1" applyFill="1"/>
    <xf numFmtId="0" fontId="27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4" fillId="4" borderId="0" xfId="0" applyFont="1" applyFill="1"/>
    <xf numFmtId="168" fontId="14" fillId="4" borderId="0" xfId="0" applyNumberFormat="1" applyFont="1" applyFill="1"/>
    <xf numFmtId="0" fontId="0" fillId="0" borderId="0" xfId="0" applyAlignment="1">
      <alignment horizontal="left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9" fillId="0" borderId="0" xfId="0" applyFont="1"/>
    <xf numFmtId="0" fontId="33" fillId="0" borderId="0" xfId="0" applyFont="1"/>
    <xf numFmtId="0" fontId="16" fillId="4" borderId="0" xfId="0" applyFont="1" applyFill="1"/>
    <xf numFmtId="0" fontId="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4" fillId="0" borderId="0" xfId="0" applyFont="1"/>
    <xf numFmtId="0" fontId="3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22" fillId="0" borderId="0" xfId="0" applyFont="1"/>
    <xf numFmtId="0" fontId="19" fillId="0" borderId="0" xfId="0" applyFont="1"/>
    <xf numFmtId="0" fontId="38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32542990949664"/>
          <c:y val="3.3593392569048135E-2"/>
          <c:w val="0.87122462817147861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Quartil_BoxPlot!$D$11</c:f>
              <c:strCache>
                <c:ptCount val="1"/>
                <c:pt idx="0">
                  <c:v>Box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Quartil_BoxPlot!$E$15</c:f>
                <c:numCache>
                  <c:formatCode>General</c:formatCode>
                  <c:ptCount val="1"/>
                  <c:pt idx="0">
                    <c:v>5.75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Quartil_BoxPlot!$E$3</c:f>
              <c:strCache>
                <c:ptCount val="1"/>
                <c:pt idx="0">
                  <c:v>Notas</c:v>
                </c:pt>
              </c:strCache>
            </c:strRef>
          </c:cat>
          <c:val>
            <c:numRef>
              <c:f>Quartil_BoxPlot!$E$11</c:f>
              <c:numCache>
                <c:formatCode>0.00</c:formatCode>
                <c:ptCount val="1"/>
                <c:pt idx="0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1-4449-8520-D8D8C502A55A}"/>
            </c:ext>
          </c:extLst>
        </c:ser>
        <c:ser>
          <c:idx val="1"/>
          <c:order val="1"/>
          <c:tx>
            <c:strRef>
              <c:f>Quartil_BoxPlot!$D$12</c:f>
              <c:strCache>
                <c:ptCount val="1"/>
                <c:pt idx="0">
                  <c:v>Box 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Quartil_BoxPlot!$E$3</c:f>
              <c:strCache>
                <c:ptCount val="1"/>
                <c:pt idx="0">
                  <c:v>Notas</c:v>
                </c:pt>
              </c:strCache>
            </c:strRef>
          </c:cat>
          <c:val>
            <c:numRef>
              <c:f>Quartil_BoxPlot!$E$12</c:f>
              <c:numCache>
                <c:formatCode>0.00</c:formatCode>
                <c:ptCount val="1"/>
                <c:pt idx="0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1-4449-8520-D8D8C502A55A}"/>
            </c:ext>
          </c:extLst>
        </c:ser>
        <c:ser>
          <c:idx val="2"/>
          <c:order val="2"/>
          <c:tx>
            <c:strRef>
              <c:f>Quartil_BoxPlot!$D$13</c:f>
              <c:strCache>
                <c:ptCount val="1"/>
                <c:pt idx="0">
                  <c:v>Box 3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Quartil_BoxPlot!$F$16</c:f>
                <c:numCache>
                  <c:formatCode>General</c:formatCode>
                  <c:ptCount val="1"/>
                  <c:pt idx="0">
                    <c:v>6.75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Quartil_BoxPlot!$E$3</c:f>
              <c:strCache>
                <c:ptCount val="1"/>
                <c:pt idx="0">
                  <c:v>Notas</c:v>
                </c:pt>
              </c:strCache>
            </c:strRef>
          </c:cat>
          <c:val>
            <c:numRef>
              <c:f>Quartil_BoxPlot!$E$13</c:f>
              <c:numCache>
                <c:formatCode>0.00</c:formatCode>
                <c:ptCount val="1"/>
                <c:pt idx="0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1-4449-8520-D8D8C502A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565616"/>
        <c:axId val="560561024"/>
      </c:barChart>
      <c:catAx>
        <c:axId val="56056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1024"/>
        <c:crosses val="autoZero"/>
        <c:auto val="1"/>
        <c:lblAlgn val="ctr"/>
        <c:lblOffset val="100"/>
        <c:noMultiLvlLbl val="0"/>
      </c:catAx>
      <c:valAx>
        <c:axId val="56056102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56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Quartil_BoxPlot!$D$11</c:f>
              <c:strCache>
                <c:ptCount val="1"/>
                <c:pt idx="0">
                  <c:v>Box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Quartil_BoxPlot!$E$15</c:f>
                <c:numCache>
                  <c:formatCode>General</c:formatCode>
                  <c:ptCount val="1"/>
                  <c:pt idx="0">
                    <c:v>5.75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Quartil_BoxPlot!$E$11</c:f>
              <c:numCache>
                <c:formatCode>0.00</c:formatCode>
                <c:ptCount val="1"/>
                <c:pt idx="0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0-450D-925F-05E970F8A7EE}"/>
            </c:ext>
          </c:extLst>
        </c:ser>
        <c:ser>
          <c:idx val="1"/>
          <c:order val="1"/>
          <c:tx>
            <c:strRef>
              <c:f>Quartil_BoxPlot!$D$12</c:f>
              <c:strCache>
                <c:ptCount val="1"/>
                <c:pt idx="0">
                  <c:v>Box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Quartil_BoxPlot!$E$12</c:f>
              <c:numCache>
                <c:formatCode>0.00</c:formatCode>
                <c:ptCount val="1"/>
                <c:pt idx="0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0-450D-925F-05E970F8A7EE}"/>
            </c:ext>
          </c:extLst>
        </c:ser>
        <c:ser>
          <c:idx val="2"/>
          <c:order val="2"/>
          <c:tx>
            <c:strRef>
              <c:f>Quartil_BoxPlot!$D$13</c:f>
              <c:strCache>
                <c:ptCount val="1"/>
                <c:pt idx="0">
                  <c:v>Box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Quartil_BoxPlot!$E$15</c:f>
                <c:numCache>
                  <c:formatCode>General</c:formatCode>
                  <c:ptCount val="1"/>
                  <c:pt idx="0">
                    <c:v>5.75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Quartil_BoxPlot!$E$13</c:f>
              <c:numCache>
                <c:formatCode>0.00</c:formatCode>
                <c:ptCount val="1"/>
                <c:pt idx="0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0-450D-925F-05E970F8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569016"/>
        <c:axId val="414567376"/>
      </c:barChart>
      <c:catAx>
        <c:axId val="41456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567376"/>
        <c:crosses val="autoZero"/>
        <c:auto val="1"/>
        <c:lblAlgn val="ctr"/>
        <c:lblOffset val="100"/>
        <c:noMultiLvlLbl val="0"/>
      </c:catAx>
      <c:valAx>
        <c:axId val="4145673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56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'Distribuição Normal'!$F$6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'Distribuição Normal'!$E$7:$E$407</c:f>
              <c:numCache>
                <c:formatCode>General</c:formatCode>
                <c:ptCount val="401"/>
                <c:pt idx="0">
                  <c:v>-10</c:v>
                </c:pt>
                <c:pt idx="1">
                  <c:v>-9.9499999999999993</c:v>
                </c:pt>
                <c:pt idx="2">
                  <c:v>-9.8999999999999986</c:v>
                </c:pt>
                <c:pt idx="3">
                  <c:v>-9.8499999999999979</c:v>
                </c:pt>
                <c:pt idx="4">
                  <c:v>-9.7999999999999972</c:v>
                </c:pt>
                <c:pt idx="5">
                  <c:v>-9.7499999999999964</c:v>
                </c:pt>
                <c:pt idx="6">
                  <c:v>-9.6999999999999957</c:v>
                </c:pt>
                <c:pt idx="7">
                  <c:v>-9.649999999999995</c:v>
                </c:pt>
                <c:pt idx="8">
                  <c:v>-9.5999999999999943</c:v>
                </c:pt>
                <c:pt idx="9">
                  <c:v>-9.5499999999999936</c:v>
                </c:pt>
                <c:pt idx="10">
                  <c:v>-9.4999999999999929</c:v>
                </c:pt>
                <c:pt idx="11">
                  <c:v>-9.4499999999999922</c:v>
                </c:pt>
                <c:pt idx="12">
                  <c:v>-9.3999999999999915</c:v>
                </c:pt>
                <c:pt idx="13">
                  <c:v>-9.3499999999999908</c:v>
                </c:pt>
                <c:pt idx="14">
                  <c:v>-9.2999999999999901</c:v>
                </c:pt>
                <c:pt idx="15">
                  <c:v>-9.2499999999999893</c:v>
                </c:pt>
                <c:pt idx="16">
                  <c:v>-9.1999999999999886</c:v>
                </c:pt>
                <c:pt idx="17">
                  <c:v>-9.1499999999999879</c:v>
                </c:pt>
                <c:pt idx="18">
                  <c:v>-9.0999999999999872</c:v>
                </c:pt>
                <c:pt idx="19">
                  <c:v>-9.0499999999999865</c:v>
                </c:pt>
                <c:pt idx="20">
                  <c:v>-8.9999999999999858</c:v>
                </c:pt>
                <c:pt idx="21">
                  <c:v>-8.9499999999999851</c:v>
                </c:pt>
                <c:pt idx="22">
                  <c:v>-8.8999999999999844</c:v>
                </c:pt>
                <c:pt idx="23">
                  <c:v>-8.8499999999999837</c:v>
                </c:pt>
                <c:pt idx="24">
                  <c:v>-8.7999999999999829</c:v>
                </c:pt>
                <c:pt idx="25">
                  <c:v>-8.7499999999999822</c:v>
                </c:pt>
                <c:pt idx="26">
                  <c:v>-8.6999999999999815</c:v>
                </c:pt>
                <c:pt idx="27">
                  <c:v>-8.6499999999999808</c:v>
                </c:pt>
                <c:pt idx="28">
                  <c:v>-8.5999999999999801</c:v>
                </c:pt>
                <c:pt idx="29">
                  <c:v>-8.5499999999999794</c:v>
                </c:pt>
                <c:pt idx="30">
                  <c:v>-8.4999999999999787</c:v>
                </c:pt>
                <c:pt idx="31">
                  <c:v>-8.449999999999978</c:v>
                </c:pt>
                <c:pt idx="32">
                  <c:v>-8.3999999999999773</c:v>
                </c:pt>
                <c:pt idx="33">
                  <c:v>-8.3499999999999766</c:v>
                </c:pt>
                <c:pt idx="34">
                  <c:v>-8.2999999999999758</c:v>
                </c:pt>
                <c:pt idx="35">
                  <c:v>-8.2499999999999751</c:v>
                </c:pt>
                <c:pt idx="36">
                  <c:v>-8.1999999999999744</c:v>
                </c:pt>
                <c:pt idx="37">
                  <c:v>-8.1499999999999737</c:v>
                </c:pt>
                <c:pt idx="38">
                  <c:v>-8.099999999999973</c:v>
                </c:pt>
                <c:pt idx="39">
                  <c:v>-8.0499999999999723</c:v>
                </c:pt>
                <c:pt idx="40">
                  <c:v>-7.9999999999999725</c:v>
                </c:pt>
                <c:pt idx="41">
                  <c:v>-7.9499999999999726</c:v>
                </c:pt>
                <c:pt idx="42">
                  <c:v>-7.8999999999999728</c:v>
                </c:pt>
                <c:pt idx="43">
                  <c:v>-7.849999999999973</c:v>
                </c:pt>
                <c:pt idx="44">
                  <c:v>-7.7999999999999732</c:v>
                </c:pt>
                <c:pt idx="45">
                  <c:v>-7.7499999999999734</c:v>
                </c:pt>
                <c:pt idx="46">
                  <c:v>-7.6999999999999735</c:v>
                </c:pt>
                <c:pt idx="47">
                  <c:v>-7.6499999999999737</c:v>
                </c:pt>
                <c:pt idx="48">
                  <c:v>-7.5999999999999739</c:v>
                </c:pt>
                <c:pt idx="49">
                  <c:v>-7.5499999999999741</c:v>
                </c:pt>
                <c:pt idx="50">
                  <c:v>-7.4999999999999742</c:v>
                </c:pt>
                <c:pt idx="51">
                  <c:v>-7.4499999999999744</c:v>
                </c:pt>
                <c:pt idx="52">
                  <c:v>-7.3999999999999746</c:v>
                </c:pt>
                <c:pt idx="53">
                  <c:v>-7.3499999999999748</c:v>
                </c:pt>
                <c:pt idx="54">
                  <c:v>-7.299999999999975</c:v>
                </c:pt>
                <c:pt idx="55">
                  <c:v>-7.2499999999999751</c:v>
                </c:pt>
                <c:pt idx="56">
                  <c:v>-7.1999999999999753</c:v>
                </c:pt>
                <c:pt idx="57">
                  <c:v>-7.1499999999999755</c:v>
                </c:pt>
                <c:pt idx="58">
                  <c:v>-7.0999999999999757</c:v>
                </c:pt>
                <c:pt idx="59">
                  <c:v>-7.0499999999999758</c:v>
                </c:pt>
                <c:pt idx="60">
                  <c:v>-6.999999999999976</c:v>
                </c:pt>
                <c:pt idx="61">
                  <c:v>-6.9499999999999762</c:v>
                </c:pt>
                <c:pt idx="62">
                  <c:v>-6.8999999999999764</c:v>
                </c:pt>
                <c:pt idx="63">
                  <c:v>-6.8499999999999766</c:v>
                </c:pt>
                <c:pt idx="64">
                  <c:v>-6.7999999999999767</c:v>
                </c:pt>
                <c:pt idx="65">
                  <c:v>-6.7499999999999769</c:v>
                </c:pt>
                <c:pt idx="66">
                  <c:v>-6.6999999999999771</c:v>
                </c:pt>
                <c:pt idx="67">
                  <c:v>-6.6499999999999773</c:v>
                </c:pt>
                <c:pt idx="68">
                  <c:v>-6.5999999999999774</c:v>
                </c:pt>
                <c:pt idx="69">
                  <c:v>-6.5499999999999776</c:v>
                </c:pt>
                <c:pt idx="70">
                  <c:v>-6.4999999999999778</c:v>
                </c:pt>
                <c:pt idx="71">
                  <c:v>-6.449999999999978</c:v>
                </c:pt>
                <c:pt idx="72">
                  <c:v>-6.3999999999999782</c:v>
                </c:pt>
                <c:pt idx="73">
                  <c:v>-6.3499999999999783</c:v>
                </c:pt>
                <c:pt idx="74">
                  <c:v>-6.2999999999999785</c:v>
                </c:pt>
                <c:pt idx="75">
                  <c:v>-6.2499999999999787</c:v>
                </c:pt>
                <c:pt idx="76">
                  <c:v>-6.1999999999999789</c:v>
                </c:pt>
                <c:pt idx="77">
                  <c:v>-6.149999999999979</c:v>
                </c:pt>
                <c:pt idx="78">
                  <c:v>-6.0999999999999792</c:v>
                </c:pt>
                <c:pt idx="79">
                  <c:v>-6.0499999999999794</c:v>
                </c:pt>
                <c:pt idx="80">
                  <c:v>-5.9999999999999796</c:v>
                </c:pt>
                <c:pt idx="81">
                  <c:v>-5.9499999999999797</c:v>
                </c:pt>
                <c:pt idx="82">
                  <c:v>-5.8999999999999799</c:v>
                </c:pt>
                <c:pt idx="83">
                  <c:v>-5.8499999999999801</c:v>
                </c:pt>
                <c:pt idx="84">
                  <c:v>-5.7999999999999803</c:v>
                </c:pt>
                <c:pt idx="85">
                  <c:v>-5.7499999999999805</c:v>
                </c:pt>
                <c:pt idx="86">
                  <c:v>-5.6999999999999806</c:v>
                </c:pt>
                <c:pt idx="87">
                  <c:v>-5.6499999999999808</c:v>
                </c:pt>
                <c:pt idx="88">
                  <c:v>-5.599999999999981</c:v>
                </c:pt>
                <c:pt idx="89">
                  <c:v>-5.5499999999999812</c:v>
                </c:pt>
                <c:pt idx="90">
                  <c:v>-5.4999999999999813</c:v>
                </c:pt>
                <c:pt idx="91">
                  <c:v>-5.4499999999999815</c:v>
                </c:pt>
                <c:pt idx="92">
                  <c:v>-5.3999999999999817</c:v>
                </c:pt>
                <c:pt idx="93">
                  <c:v>-5.3499999999999819</c:v>
                </c:pt>
                <c:pt idx="94">
                  <c:v>-5.2999999999999821</c:v>
                </c:pt>
                <c:pt idx="95">
                  <c:v>-5.2499999999999822</c:v>
                </c:pt>
                <c:pt idx="96">
                  <c:v>-5.1999999999999824</c:v>
                </c:pt>
                <c:pt idx="97">
                  <c:v>-5.1499999999999826</c:v>
                </c:pt>
                <c:pt idx="98">
                  <c:v>-5.0999999999999828</c:v>
                </c:pt>
                <c:pt idx="99">
                  <c:v>-5.0499999999999829</c:v>
                </c:pt>
                <c:pt idx="100">
                  <c:v>-4.9999999999999831</c:v>
                </c:pt>
                <c:pt idx="101">
                  <c:v>-4.9499999999999833</c:v>
                </c:pt>
                <c:pt idx="102">
                  <c:v>-4.8999999999999835</c:v>
                </c:pt>
                <c:pt idx="103">
                  <c:v>-4.8499999999999837</c:v>
                </c:pt>
                <c:pt idx="104">
                  <c:v>-4.7999999999999838</c:v>
                </c:pt>
                <c:pt idx="105">
                  <c:v>-4.749999999999984</c:v>
                </c:pt>
                <c:pt idx="106">
                  <c:v>-4.6999999999999842</c:v>
                </c:pt>
                <c:pt idx="107">
                  <c:v>-4.6499999999999844</c:v>
                </c:pt>
                <c:pt idx="108">
                  <c:v>-4.5999999999999845</c:v>
                </c:pt>
                <c:pt idx="109">
                  <c:v>-4.5499999999999847</c:v>
                </c:pt>
                <c:pt idx="110">
                  <c:v>-4.4999999999999849</c:v>
                </c:pt>
                <c:pt idx="111">
                  <c:v>-4.4499999999999851</c:v>
                </c:pt>
                <c:pt idx="112">
                  <c:v>-4.3999999999999853</c:v>
                </c:pt>
                <c:pt idx="113">
                  <c:v>-4.3499999999999854</c:v>
                </c:pt>
                <c:pt idx="114">
                  <c:v>-4.2999999999999856</c:v>
                </c:pt>
                <c:pt idx="115">
                  <c:v>-4.2499999999999858</c:v>
                </c:pt>
                <c:pt idx="116">
                  <c:v>-4.199999999999986</c:v>
                </c:pt>
                <c:pt idx="117">
                  <c:v>-4.1499999999999861</c:v>
                </c:pt>
                <c:pt idx="118">
                  <c:v>-4.0999999999999863</c:v>
                </c:pt>
                <c:pt idx="119">
                  <c:v>-4.0499999999999865</c:v>
                </c:pt>
                <c:pt idx="120">
                  <c:v>-3.9999999999999867</c:v>
                </c:pt>
                <c:pt idx="121">
                  <c:v>-3.9499999999999869</c:v>
                </c:pt>
                <c:pt idx="122">
                  <c:v>-3.899999999999987</c:v>
                </c:pt>
                <c:pt idx="123">
                  <c:v>-3.8499999999999872</c:v>
                </c:pt>
                <c:pt idx="124">
                  <c:v>-3.7999999999999874</c:v>
                </c:pt>
                <c:pt idx="125">
                  <c:v>-3.7499999999999876</c:v>
                </c:pt>
                <c:pt idx="126">
                  <c:v>-3.6999999999999877</c:v>
                </c:pt>
                <c:pt idx="127">
                  <c:v>-3.6499999999999879</c:v>
                </c:pt>
                <c:pt idx="128">
                  <c:v>-3.5999999999999881</c:v>
                </c:pt>
                <c:pt idx="129">
                  <c:v>-3.5499999999999883</c:v>
                </c:pt>
                <c:pt idx="130">
                  <c:v>-3.4999999999999885</c:v>
                </c:pt>
                <c:pt idx="131">
                  <c:v>-3.4499999999999886</c:v>
                </c:pt>
                <c:pt idx="132">
                  <c:v>-3.3999999999999888</c:v>
                </c:pt>
                <c:pt idx="133">
                  <c:v>-3.349999999999989</c:v>
                </c:pt>
                <c:pt idx="134">
                  <c:v>-3.2999999999999892</c:v>
                </c:pt>
                <c:pt idx="135">
                  <c:v>-3.2499999999999893</c:v>
                </c:pt>
                <c:pt idx="136">
                  <c:v>-3.1999999999999895</c:v>
                </c:pt>
                <c:pt idx="137">
                  <c:v>-3.1499999999999897</c:v>
                </c:pt>
                <c:pt idx="138">
                  <c:v>-3.0999999999999899</c:v>
                </c:pt>
                <c:pt idx="139">
                  <c:v>-3.0499999999999901</c:v>
                </c:pt>
                <c:pt idx="140">
                  <c:v>-2.9999999999999902</c:v>
                </c:pt>
                <c:pt idx="141">
                  <c:v>-2.9499999999999904</c:v>
                </c:pt>
                <c:pt idx="142">
                  <c:v>-2.8999999999999906</c:v>
                </c:pt>
                <c:pt idx="143">
                  <c:v>-2.8499999999999908</c:v>
                </c:pt>
                <c:pt idx="144">
                  <c:v>-2.7999999999999909</c:v>
                </c:pt>
                <c:pt idx="145">
                  <c:v>-2.7499999999999911</c:v>
                </c:pt>
                <c:pt idx="146">
                  <c:v>-2.6999999999999913</c:v>
                </c:pt>
                <c:pt idx="147">
                  <c:v>-2.6499999999999915</c:v>
                </c:pt>
                <c:pt idx="148">
                  <c:v>-2.5999999999999917</c:v>
                </c:pt>
                <c:pt idx="149">
                  <c:v>-2.5499999999999918</c:v>
                </c:pt>
                <c:pt idx="150">
                  <c:v>-2.499999999999992</c:v>
                </c:pt>
                <c:pt idx="151">
                  <c:v>-2.4499999999999922</c:v>
                </c:pt>
                <c:pt idx="152">
                  <c:v>-2.3999999999999924</c:v>
                </c:pt>
                <c:pt idx="153">
                  <c:v>-2.3499999999999925</c:v>
                </c:pt>
                <c:pt idx="154">
                  <c:v>-2.2999999999999927</c:v>
                </c:pt>
                <c:pt idx="155">
                  <c:v>-2.2499999999999929</c:v>
                </c:pt>
                <c:pt idx="156">
                  <c:v>-2.1999999999999931</c:v>
                </c:pt>
                <c:pt idx="157">
                  <c:v>-2.1499999999999932</c:v>
                </c:pt>
                <c:pt idx="158">
                  <c:v>-2.0999999999999934</c:v>
                </c:pt>
                <c:pt idx="159">
                  <c:v>-2.0499999999999936</c:v>
                </c:pt>
                <c:pt idx="160">
                  <c:v>-1.9999999999999936</c:v>
                </c:pt>
                <c:pt idx="161">
                  <c:v>-1.9499999999999935</c:v>
                </c:pt>
                <c:pt idx="162">
                  <c:v>-1.8999999999999935</c:v>
                </c:pt>
                <c:pt idx="163">
                  <c:v>-1.8499999999999934</c:v>
                </c:pt>
                <c:pt idx="164">
                  <c:v>-1.7999999999999934</c:v>
                </c:pt>
                <c:pt idx="165">
                  <c:v>-1.7499999999999933</c:v>
                </c:pt>
                <c:pt idx="166">
                  <c:v>-1.6999999999999933</c:v>
                </c:pt>
                <c:pt idx="167">
                  <c:v>-1.6499999999999932</c:v>
                </c:pt>
                <c:pt idx="168">
                  <c:v>-1.5999999999999932</c:v>
                </c:pt>
                <c:pt idx="169">
                  <c:v>-1.5499999999999932</c:v>
                </c:pt>
                <c:pt idx="170">
                  <c:v>-1.4999999999999931</c:v>
                </c:pt>
                <c:pt idx="171">
                  <c:v>-1.4499999999999931</c:v>
                </c:pt>
                <c:pt idx="172">
                  <c:v>-1.399999999999993</c:v>
                </c:pt>
                <c:pt idx="173">
                  <c:v>-1.349999999999993</c:v>
                </c:pt>
                <c:pt idx="174">
                  <c:v>-1.2999999999999929</c:v>
                </c:pt>
                <c:pt idx="175">
                  <c:v>-1.2499999999999929</c:v>
                </c:pt>
                <c:pt idx="176">
                  <c:v>-1.1999999999999929</c:v>
                </c:pt>
                <c:pt idx="177">
                  <c:v>-1.1499999999999928</c:v>
                </c:pt>
                <c:pt idx="178">
                  <c:v>-1.0999999999999928</c:v>
                </c:pt>
                <c:pt idx="179">
                  <c:v>-1.0499999999999927</c:v>
                </c:pt>
                <c:pt idx="180">
                  <c:v>-0.99999999999999267</c:v>
                </c:pt>
                <c:pt idx="181">
                  <c:v>-0.94999999999999263</c:v>
                </c:pt>
                <c:pt idx="182">
                  <c:v>-0.89999999999999258</c:v>
                </c:pt>
                <c:pt idx="183">
                  <c:v>-0.84999999999999254</c:v>
                </c:pt>
                <c:pt idx="184">
                  <c:v>-0.79999999999999249</c:v>
                </c:pt>
                <c:pt idx="185">
                  <c:v>-0.74999999999999245</c:v>
                </c:pt>
                <c:pt idx="186">
                  <c:v>-0.69999999999999241</c:v>
                </c:pt>
                <c:pt idx="187">
                  <c:v>-0.64999999999999236</c:v>
                </c:pt>
                <c:pt idx="188">
                  <c:v>-0.59999999999999232</c:v>
                </c:pt>
                <c:pt idx="189">
                  <c:v>-0.54999999999999227</c:v>
                </c:pt>
                <c:pt idx="190">
                  <c:v>-0.49999999999999228</c:v>
                </c:pt>
                <c:pt idx="191">
                  <c:v>-0.4499999999999923</c:v>
                </c:pt>
                <c:pt idx="192">
                  <c:v>-0.39999999999999231</c:v>
                </c:pt>
                <c:pt idx="193">
                  <c:v>-0.34999999999999232</c:v>
                </c:pt>
                <c:pt idx="194">
                  <c:v>-0.29999999999999233</c:v>
                </c:pt>
                <c:pt idx="195">
                  <c:v>-0.24999999999999234</c:v>
                </c:pt>
                <c:pt idx="196">
                  <c:v>-0.19999999999999235</c:v>
                </c:pt>
                <c:pt idx="197">
                  <c:v>-0.14999999999999236</c:v>
                </c:pt>
                <c:pt idx="198">
                  <c:v>-9.9999999999992359E-2</c:v>
                </c:pt>
                <c:pt idx="199">
                  <c:v>-4.9999999999992356E-2</c:v>
                </c:pt>
                <c:pt idx="200">
                  <c:v>7.6466610821057657E-15</c:v>
                </c:pt>
                <c:pt idx="201">
                  <c:v>5.0000000000007649E-2</c:v>
                </c:pt>
                <c:pt idx="202">
                  <c:v>0.10000000000000765</c:v>
                </c:pt>
                <c:pt idx="203">
                  <c:v>0.15000000000000765</c:v>
                </c:pt>
                <c:pt idx="204">
                  <c:v>0.20000000000000767</c:v>
                </c:pt>
                <c:pt idx="205">
                  <c:v>0.25000000000000766</c:v>
                </c:pt>
                <c:pt idx="206">
                  <c:v>0.30000000000000765</c:v>
                </c:pt>
                <c:pt idx="207">
                  <c:v>0.35000000000000764</c:v>
                </c:pt>
                <c:pt idx="208">
                  <c:v>0.40000000000000763</c:v>
                </c:pt>
                <c:pt idx="209">
                  <c:v>0.45000000000000762</c:v>
                </c:pt>
                <c:pt idx="210">
                  <c:v>0.50000000000000766</c:v>
                </c:pt>
                <c:pt idx="211">
                  <c:v>0.5500000000000077</c:v>
                </c:pt>
                <c:pt idx="212">
                  <c:v>0.60000000000000775</c:v>
                </c:pt>
                <c:pt idx="213">
                  <c:v>0.65000000000000779</c:v>
                </c:pt>
                <c:pt idx="214">
                  <c:v>0.70000000000000784</c:v>
                </c:pt>
                <c:pt idx="215">
                  <c:v>0.75000000000000788</c:v>
                </c:pt>
                <c:pt idx="216">
                  <c:v>0.80000000000000793</c:v>
                </c:pt>
                <c:pt idx="217">
                  <c:v>0.85000000000000797</c:v>
                </c:pt>
                <c:pt idx="218">
                  <c:v>0.90000000000000802</c:v>
                </c:pt>
                <c:pt idx="219">
                  <c:v>0.95000000000000806</c:v>
                </c:pt>
                <c:pt idx="220">
                  <c:v>1.000000000000008</c:v>
                </c:pt>
                <c:pt idx="221">
                  <c:v>1.050000000000008</c:v>
                </c:pt>
                <c:pt idx="222">
                  <c:v>1.1000000000000081</c:v>
                </c:pt>
                <c:pt idx="223">
                  <c:v>1.1500000000000081</c:v>
                </c:pt>
                <c:pt idx="224">
                  <c:v>1.2000000000000082</c:v>
                </c:pt>
                <c:pt idx="225">
                  <c:v>1.2500000000000082</c:v>
                </c:pt>
                <c:pt idx="226">
                  <c:v>1.3000000000000083</c:v>
                </c:pt>
                <c:pt idx="227">
                  <c:v>1.3500000000000083</c:v>
                </c:pt>
                <c:pt idx="228">
                  <c:v>1.4000000000000083</c:v>
                </c:pt>
                <c:pt idx="229">
                  <c:v>1.4500000000000084</c:v>
                </c:pt>
                <c:pt idx="230">
                  <c:v>1.5000000000000084</c:v>
                </c:pt>
                <c:pt idx="231">
                  <c:v>1.5500000000000085</c:v>
                </c:pt>
                <c:pt idx="232">
                  <c:v>1.6000000000000085</c:v>
                </c:pt>
                <c:pt idx="233">
                  <c:v>1.6500000000000086</c:v>
                </c:pt>
                <c:pt idx="234">
                  <c:v>1.7000000000000086</c:v>
                </c:pt>
                <c:pt idx="235">
                  <c:v>1.7500000000000087</c:v>
                </c:pt>
                <c:pt idx="236">
                  <c:v>1.8000000000000087</c:v>
                </c:pt>
                <c:pt idx="237">
                  <c:v>1.8500000000000087</c:v>
                </c:pt>
                <c:pt idx="238">
                  <c:v>1.9000000000000088</c:v>
                </c:pt>
                <c:pt idx="239">
                  <c:v>1.9500000000000088</c:v>
                </c:pt>
                <c:pt idx="240">
                  <c:v>2.0000000000000089</c:v>
                </c:pt>
                <c:pt idx="241">
                  <c:v>2.0500000000000087</c:v>
                </c:pt>
                <c:pt idx="242">
                  <c:v>2.1000000000000085</c:v>
                </c:pt>
                <c:pt idx="243">
                  <c:v>2.1500000000000083</c:v>
                </c:pt>
                <c:pt idx="244">
                  <c:v>2.2000000000000082</c:v>
                </c:pt>
                <c:pt idx="245">
                  <c:v>2.250000000000008</c:v>
                </c:pt>
                <c:pt idx="246">
                  <c:v>2.3000000000000078</c:v>
                </c:pt>
                <c:pt idx="247">
                  <c:v>2.3500000000000076</c:v>
                </c:pt>
                <c:pt idx="248">
                  <c:v>2.4000000000000075</c:v>
                </c:pt>
                <c:pt idx="249">
                  <c:v>2.4500000000000073</c:v>
                </c:pt>
                <c:pt idx="250">
                  <c:v>2.5000000000000071</c:v>
                </c:pt>
                <c:pt idx="251">
                  <c:v>2.5500000000000069</c:v>
                </c:pt>
                <c:pt idx="252">
                  <c:v>2.6000000000000068</c:v>
                </c:pt>
                <c:pt idx="253">
                  <c:v>2.6500000000000066</c:v>
                </c:pt>
                <c:pt idx="254">
                  <c:v>2.7000000000000064</c:v>
                </c:pt>
                <c:pt idx="255">
                  <c:v>2.7500000000000062</c:v>
                </c:pt>
                <c:pt idx="256">
                  <c:v>2.800000000000006</c:v>
                </c:pt>
                <c:pt idx="257">
                  <c:v>2.8500000000000059</c:v>
                </c:pt>
                <c:pt idx="258">
                  <c:v>2.9000000000000057</c:v>
                </c:pt>
                <c:pt idx="259">
                  <c:v>2.9500000000000055</c:v>
                </c:pt>
                <c:pt idx="260">
                  <c:v>3.0000000000000053</c:v>
                </c:pt>
                <c:pt idx="261">
                  <c:v>3.0500000000000052</c:v>
                </c:pt>
                <c:pt idx="262">
                  <c:v>3.100000000000005</c:v>
                </c:pt>
                <c:pt idx="263">
                  <c:v>3.1500000000000048</c:v>
                </c:pt>
                <c:pt idx="264">
                  <c:v>3.2000000000000046</c:v>
                </c:pt>
                <c:pt idx="265">
                  <c:v>3.2500000000000044</c:v>
                </c:pt>
                <c:pt idx="266">
                  <c:v>3.3000000000000043</c:v>
                </c:pt>
                <c:pt idx="267">
                  <c:v>3.3500000000000041</c:v>
                </c:pt>
                <c:pt idx="268">
                  <c:v>3.4000000000000039</c:v>
                </c:pt>
                <c:pt idx="269">
                  <c:v>3.4500000000000037</c:v>
                </c:pt>
                <c:pt idx="270">
                  <c:v>3.5000000000000036</c:v>
                </c:pt>
                <c:pt idx="271">
                  <c:v>3.5500000000000034</c:v>
                </c:pt>
                <c:pt idx="272">
                  <c:v>3.6000000000000032</c:v>
                </c:pt>
                <c:pt idx="273">
                  <c:v>3.650000000000003</c:v>
                </c:pt>
                <c:pt idx="274">
                  <c:v>3.7000000000000028</c:v>
                </c:pt>
                <c:pt idx="275">
                  <c:v>3.7500000000000027</c:v>
                </c:pt>
                <c:pt idx="276">
                  <c:v>3.8000000000000025</c:v>
                </c:pt>
                <c:pt idx="277">
                  <c:v>3.8500000000000023</c:v>
                </c:pt>
                <c:pt idx="278">
                  <c:v>3.9000000000000021</c:v>
                </c:pt>
                <c:pt idx="279">
                  <c:v>3.950000000000002</c:v>
                </c:pt>
                <c:pt idx="280">
                  <c:v>4.0000000000000018</c:v>
                </c:pt>
                <c:pt idx="281">
                  <c:v>4.0500000000000016</c:v>
                </c:pt>
                <c:pt idx="282">
                  <c:v>4.1000000000000014</c:v>
                </c:pt>
                <c:pt idx="283">
                  <c:v>4.1500000000000012</c:v>
                </c:pt>
                <c:pt idx="284">
                  <c:v>4.2000000000000011</c:v>
                </c:pt>
                <c:pt idx="285">
                  <c:v>4.2500000000000009</c:v>
                </c:pt>
                <c:pt idx="286">
                  <c:v>4.3000000000000007</c:v>
                </c:pt>
                <c:pt idx="287">
                  <c:v>4.3500000000000005</c:v>
                </c:pt>
                <c:pt idx="288">
                  <c:v>4.4000000000000004</c:v>
                </c:pt>
                <c:pt idx="289">
                  <c:v>4.45</c:v>
                </c:pt>
                <c:pt idx="290">
                  <c:v>4.5</c:v>
                </c:pt>
                <c:pt idx="291">
                  <c:v>4.55</c:v>
                </c:pt>
                <c:pt idx="292">
                  <c:v>4.5999999999999996</c:v>
                </c:pt>
                <c:pt idx="293">
                  <c:v>4.6499999999999995</c:v>
                </c:pt>
                <c:pt idx="294">
                  <c:v>4.6999999999999993</c:v>
                </c:pt>
                <c:pt idx="295">
                  <c:v>4.7499999999999991</c:v>
                </c:pt>
                <c:pt idx="296">
                  <c:v>4.7999999999999989</c:v>
                </c:pt>
                <c:pt idx="297">
                  <c:v>4.8499999999999988</c:v>
                </c:pt>
                <c:pt idx="298">
                  <c:v>4.8999999999999986</c:v>
                </c:pt>
                <c:pt idx="299">
                  <c:v>4.9499999999999984</c:v>
                </c:pt>
                <c:pt idx="300">
                  <c:v>4.9999999999999982</c:v>
                </c:pt>
                <c:pt idx="301">
                  <c:v>5.049999999999998</c:v>
                </c:pt>
                <c:pt idx="302">
                  <c:v>5.0999999999999979</c:v>
                </c:pt>
                <c:pt idx="303">
                  <c:v>5.1499999999999977</c:v>
                </c:pt>
                <c:pt idx="304">
                  <c:v>5.1999999999999975</c:v>
                </c:pt>
                <c:pt idx="305">
                  <c:v>5.2499999999999973</c:v>
                </c:pt>
                <c:pt idx="306">
                  <c:v>5.2999999999999972</c:v>
                </c:pt>
                <c:pt idx="307">
                  <c:v>5.349999999999997</c:v>
                </c:pt>
                <c:pt idx="308">
                  <c:v>5.3999999999999968</c:v>
                </c:pt>
                <c:pt idx="309">
                  <c:v>5.4499999999999966</c:v>
                </c:pt>
                <c:pt idx="310">
                  <c:v>5.4999999999999964</c:v>
                </c:pt>
                <c:pt idx="311">
                  <c:v>5.5499999999999963</c:v>
                </c:pt>
                <c:pt idx="312">
                  <c:v>5.5999999999999961</c:v>
                </c:pt>
                <c:pt idx="313">
                  <c:v>5.6499999999999959</c:v>
                </c:pt>
                <c:pt idx="314">
                  <c:v>5.6999999999999957</c:v>
                </c:pt>
                <c:pt idx="315">
                  <c:v>5.7499999999999956</c:v>
                </c:pt>
                <c:pt idx="316">
                  <c:v>5.7999999999999954</c:v>
                </c:pt>
                <c:pt idx="317">
                  <c:v>5.8499999999999952</c:v>
                </c:pt>
                <c:pt idx="318">
                  <c:v>5.899999999999995</c:v>
                </c:pt>
                <c:pt idx="319">
                  <c:v>5.9499999999999948</c:v>
                </c:pt>
                <c:pt idx="320">
                  <c:v>5.9999999999999947</c:v>
                </c:pt>
                <c:pt idx="321">
                  <c:v>6.0499999999999945</c:v>
                </c:pt>
                <c:pt idx="322">
                  <c:v>6.0999999999999943</c:v>
                </c:pt>
                <c:pt idx="323">
                  <c:v>6.1499999999999941</c:v>
                </c:pt>
                <c:pt idx="324">
                  <c:v>6.199999999999994</c:v>
                </c:pt>
                <c:pt idx="325">
                  <c:v>6.2499999999999938</c:v>
                </c:pt>
                <c:pt idx="326">
                  <c:v>6.2999999999999936</c:v>
                </c:pt>
                <c:pt idx="327">
                  <c:v>6.3499999999999934</c:v>
                </c:pt>
                <c:pt idx="328">
                  <c:v>6.3999999999999932</c:v>
                </c:pt>
                <c:pt idx="329">
                  <c:v>6.4499999999999931</c:v>
                </c:pt>
                <c:pt idx="330">
                  <c:v>6.4999999999999929</c:v>
                </c:pt>
                <c:pt idx="331">
                  <c:v>6.5499999999999927</c:v>
                </c:pt>
                <c:pt idx="332">
                  <c:v>6.5999999999999925</c:v>
                </c:pt>
                <c:pt idx="333">
                  <c:v>6.6499999999999924</c:v>
                </c:pt>
                <c:pt idx="334">
                  <c:v>6.6999999999999922</c:v>
                </c:pt>
                <c:pt idx="335">
                  <c:v>6.749999999999992</c:v>
                </c:pt>
                <c:pt idx="336">
                  <c:v>6.7999999999999918</c:v>
                </c:pt>
                <c:pt idx="337">
                  <c:v>6.8499999999999917</c:v>
                </c:pt>
                <c:pt idx="338">
                  <c:v>6.8999999999999915</c:v>
                </c:pt>
                <c:pt idx="339">
                  <c:v>6.9499999999999913</c:v>
                </c:pt>
                <c:pt idx="340">
                  <c:v>6.9999999999999911</c:v>
                </c:pt>
                <c:pt idx="341">
                  <c:v>7.0499999999999909</c:v>
                </c:pt>
                <c:pt idx="342">
                  <c:v>7.0999999999999908</c:v>
                </c:pt>
                <c:pt idx="343">
                  <c:v>7.1499999999999906</c:v>
                </c:pt>
                <c:pt idx="344">
                  <c:v>7.1999999999999904</c:v>
                </c:pt>
                <c:pt idx="345">
                  <c:v>7.2499999999999902</c:v>
                </c:pt>
                <c:pt idx="346">
                  <c:v>7.2999999999999901</c:v>
                </c:pt>
                <c:pt idx="347">
                  <c:v>7.3499999999999899</c:v>
                </c:pt>
                <c:pt idx="348">
                  <c:v>7.3999999999999897</c:v>
                </c:pt>
                <c:pt idx="349">
                  <c:v>7.4499999999999895</c:v>
                </c:pt>
                <c:pt idx="350">
                  <c:v>7.4999999999999893</c:v>
                </c:pt>
                <c:pt idx="351">
                  <c:v>7.5499999999999892</c:v>
                </c:pt>
                <c:pt idx="352">
                  <c:v>7.599999999999989</c:v>
                </c:pt>
                <c:pt idx="353">
                  <c:v>7.6499999999999888</c:v>
                </c:pt>
                <c:pt idx="354">
                  <c:v>7.6999999999999886</c:v>
                </c:pt>
                <c:pt idx="355">
                  <c:v>7.7499999999999885</c:v>
                </c:pt>
                <c:pt idx="356">
                  <c:v>7.7999999999999883</c:v>
                </c:pt>
                <c:pt idx="357">
                  <c:v>7.8499999999999881</c:v>
                </c:pt>
                <c:pt idx="358">
                  <c:v>7.8999999999999879</c:v>
                </c:pt>
                <c:pt idx="359">
                  <c:v>7.9499999999999877</c:v>
                </c:pt>
                <c:pt idx="360">
                  <c:v>7.9999999999999876</c:v>
                </c:pt>
                <c:pt idx="361">
                  <c:v>8.0499999999999883</c:v>
                </c:pt>
                <c:pt idx="362">
                  <c:v>8.099999999999989</c:v>
                </c:pt>
                <c:pt idx="363">
                  <c:v>8.1499999999999897</c:v>
                </c:pt>
                <c:pt idx="364">
                  <c:v>8.1999999999999904</c:v>
                </c:pt>
                <c:pt idx="365">
                  <c:v>8.2499999999999911</c:v>
                </c:pt>
                <c:pt idx="366">
                  <c:v>8.2999999999999918</c:v>
                </c:pt>
                <c:pt idx="367">
                  <c:v>8.3499999999999925</c:v>
                </c:pt>
                <c:pt idx="368">
                  <c:v>8.3999999999999932</c:v>
                </c:pt>
                <c:pt idx="369">
                  <c:v>8.449999999999994</c:v>
                </c:pt>
                <c:pt idx="370">
                  <c:v>8.4999999999999947</c:v>
                </c:pt>
                <c:pt idx="371">
                  <c:v>8.5499999999999954</c:v>
                </c:pt>
                <c:pt idx="372">
                  <c:v>8.5999999999999961</c:v>
                </c:pt>
                <c:pt idx="373">
                  <c:v>8.6499999999999968</c:v>
                </c:pt>
                <c:pt idx="374">
                  <c:v>8.6999999999999975</c:v>
                </c:pt>
                <c:pt idx="375">
                  <c:v>8.7499999999999982</c:v>
                </c:pt>
                <c:pt idx="376">
                  <c:v>8.7999999999999989</c:v>
                </c:pt>
                <c:pt idx="377">
                  <c:v>8.85</c:v>
                </c:pt>
                <c:pt idx="378">
                  <c:v>8.9</c:v>
                </c:pt>
                <c:pt idx="379">
                  <c:v>8.9500000000000011</c:v>
                </c:pt>
                <c:pt idx="380">
                  <c:v>9.0000000000000018</c:v>
                </c:pt>
                <c:pt idx="381">
                  <c:v>9.0500000000000025</c:v>
                </c:pt>
                <c:pt idx="382">
                  <c:v>9.1000000000000032</c:v>
                </c:pt>
                <c:pt idx="383">
                  <c:v>9.1500000000000039</c:v>
                </c:pt>
                <c:pt idx="384">
                  <c:v>9.2000000000000046</c:v>
                </c:pt>
                <c:pt idx="385">
                  <c:v>9.2500000000000053</c:v>
                </c:pt>
                <c:pt idx="386">
                  <c:v>9.300000000000006</c:v>
                </c:pt>
                <c:pt idx="387">
                  <c:v>9.3500000000000068</c:v>
                </c:pt>
                <c:pt idx="388">
                  <c:v>9.4000000000000075</c:v>
                </c:pt>
                <c:pt idx="389">
                  <c:v>9.4500000000000082</c:v>
                </c:pt>
                <c:pt idx="390">
                  <c:v>9.5000000000000089</c:v>
                </c:pt>
                <c:pt idx="391">
                  <c:v>9.5500000000000096</c:v>
                </c:pt>
                <c:pt idx="392">
                  <c:v>9.6000000000000103</c:v>
                </c:pt>
                <c:pt idx="393">
                  <c:v>9.650000000000011</c:v>
                </c:pt>
                <c:pt idx="394">
                  <c:v>9.7000000000000117</c:v>
                </c:pt>
                <c:pt idx="395">
                  <c:v>9.7500000000000124</c:v>
                </c:pt>
                <c:pt idx="396">
                  <c:v>9.8000000000000131</c:v>
                </c:pt>
                <c:pt idx="397">
                  <c:v>9.8500000000000139</c:v>
                </c:pt>
                <c:pt idx="398">
                  <c:v>9.9000000000000146</c:v>
                </c:pt>
                <c:pt idx="399">
                  <c:v>9.9500000000000153</c:v>
                </c:pt>
                <c:pt idx="400">
                  <c:v>10.000000000000016</c:v>
                </c:pt>
              </c:numCache>
            </c:numRef>
          </c:xVal>
          <c:yVal>
            <c:numRef>
              <c:f>'Distribuição Normal'!$F$7:$F$407</c:f>
              <c:numCache>
                <c:formatCode>General</c:formatCode>
                <c:ptCount val="401"/>
                <c:pt idx="0">
                  <c:v>2.4197072451914336E-2</c:v>
                </c:pt>
                <c:pt idx="1">
                  <c:v>2.4318056804706084E-2</c:v>
                </c:pt>
                <c:pt idx="2">
                  <c:v>2.4439035090699963E-2</c:v>
                </c:pt>
                <c:pt idx="3">
                  <c:v>2.4560001215829987E-2</c:v>
                </c:pt>
                <c:pt idx="4">
                  <c:v>2.4680949056704277E-2</c:v>
                </c:pt>
                <c:pt idx="5">
                  <c:v>2.4801872461073723E-2</c:v>
                </c:pt>
                <c:pt idx="6">
                  <c:v>2.4922765248306604E-2</c:v>
                </c:pt>
                <c:pt idx="7">
                  <c:v>2.5043621209869124E-2</c:v>
                </c:pt>
                <c:pt idx="8">
                  <c:v>2.5164434109811729E-2</c:v>
                </c:pt>
                <c:pt idx="9">
                  <c:v>2.5285197685261267E-2</c:v>
                </c:pt>
                <c:pt idx="10">
                  <c:v>2.5405905646918917E-2</c:v>
                </c:pt>
                <c:pt idx="11">
                  <c:v>2.5526551679563761E-2</c:v>
                </c:pt>
                <c:pt idx="12">
                  <c:v>2.5647129442562058E-2</c:v>
                </c:pt>
                <c:pt idx="13">
                  <c:v>2.576763257038216E-2</c:v>
                </c:pt>
                <c:pt idx="14">
                  <c:v>2.5888054673114912E-2</c:v>
                </c:pt>
                <c:pt idx="15">
                  <c:v>2.6008389336999595E-2</c:v>
                </c:pt>
                <c:pt idx="16">
                  <c:v>2.6128630124955345E-2</c:v>
                </c:pt>
                <c:pt idx="17">
                  <c:v>2.6248770577117917E-2</c:v>
                </c:pt>
                <c:pt idx="18">
                  <c:v>2.6368804211381845E-2</c:v>
                </c:pt>
                <c:pt idx="19">
                  <c:v>2.6488724523947859E-2</c:v>
                </c:pt>
                <c:pt idx="20">
                  <c:v>2.660852498987552E-2</c:v>
                </c:pt>
                <c:pt idx="21">
                  <c:v>2.6728199063641055E-2</c:v>
                </c:pt>
                <c:pt idx="22">
                  <c:v>2.6847740179700274E-2</c:v>
                </c:pt>
                <c:pt idx="23">
                  <c:v>2.6967141753056572E-2</c:v>
                </c:pt>
                <c:pt idx="24">
                  <c:v>2.7086397179833844E-2</c:v>
                </c:pt>
                <c:pt idx="25">
                  <c:v>2.7205499837854398E-2</c:v>
                </c:pt>
                <c:pt idx="26">
                  <c:v>2.7324443087221675E-2</c:v>
                </c:pt>
                <c:pt idx="27">
                  <c:v>2.7443220270907773E-2</c:v>
                </c:pt>
                <c:pt idx="28">
                  <c:v>2.7561824715345712E-2</c:v>
                </c:pt>
                <c:pt idx="29">
                  <c:v>2.7680249731026316E-2</c:v>
                </c:pt>
                <c:pt idx="30">
                  <c:v>2.7798488613099696E-2</c:v>
                </c:pt>
                <c:pt idx="31">
                  <c:v>2.7916534641981253E-2</c:v>
                </c:pt>
                <c:pt idx="32">
                  <c:v>2.8034381083962109E-2</c:v>
                </c:pt>
                <c:pt idx="33">
                  <c:v>2.8152021191823952E-2</c:v>
                </c:pt>
                <c:pt idx="34">
                  <c:v>2.826944820545808E-2</c:v>
                </c:pt>
                <c:pt idx="35">
                  <c:v>2.8386655352488788E-2</c:v>
                </c:pt>
                <c:pt idx="36">
                  <c:v>2.8503635848900782E-2</c:v>
                </c:pt>
                <c:pt idx="37">
                  <c:v>2.8620382899670754E-2</c:v>
                </c:pt>
                <c:pt idx="38">
                  <c:v>2.8736889699402895E-2</c:v>
                </c:pt>
                <c:pt idx="39">
                  <c:v>2.8853149432968319E-2</c:v>
                </c:pt>
                <c:pt idx="40">
                  <c:v>2.896915527614834E-2</c:v>
                </c:pt>
                <c:pt idx="41">
                  <c:v>2.9084900396281494E-2</c:v>
                </c:pt>
                <c:pt idx="42">
                  <c:v>2.9200377952914209E-2</c:v>
                </c:pt>
                <c:pt idx="43">
                  <c:v>2.9315581098455067E-2</c:v>
                </c:pt>
                <c:pt idx="44">
                  <c:v>2.9430502978832575E-2</c:v>
                </c:pt>
                <c:pt idx="45">
                  <c:v>2.9545136734156357E-2</c:v>
                </c:pt>
                <c:pt idx="46">
                  <c:v>2.9659475499381634E-2</c:v>
                </c:pt>
                <c:pt idx="47">
                  <c:v>2.9773512404977002E-2</c:v>
                </c:pt>
                <c:pt idx="48">
                  <c:v>2.9887240577595339E-2</c:v>
                </c:pt>
                <c:pt idx="49">
                  <c:v>3.0000653140747739E-2</c:v>
                </c:pt>
                <c:pt idx="50">
                  <c:v>3.0113743215480503E-2</c:v>
                </c:pt>
                <c:pt idx="51">
                  <c:v>3.0226503921054949E-2</c:v>
                </c:pt>
                <c:pt idx="52">
                  <c:v>3.033892837563007E-2</c:v>
                </c:pt>
                <c:pt idx="53">
                  <c:v>3.0451009696947806E-2</c:v>
                </c:pt>
                <c:pt idx="54">
                  <c:v>3.056274100302105E-2</c:v>
                </c:pt>
                <c:pt idx="55">
                  <c:v>3.0674115412824051E-2</c:v>
                </c:pt>
                <c:pt idx="56">
                  <c:v>3.0785126046985349E-2</c:v>
                </c:pt>
                <c:pt idx="57">
                  <c:v>3.0895766028482926E-2</c:v>
                </c:pt>
                <c:pt idx="58">
                  <c:v>3.1006028483341667E-2</c:v>
                </c:pt>
                <c:pt idx="59">
                  <c:v>3.1115906541332939E-2</c:v>
                </c:pt>
                <c:pt idx="60">
                  <c:v>3.1225393336676177E-2</c:v>
                </c:pt>
                <c:pt idx="61">
                  <c:v>3.1334482008742441E-2</c:v>
                </c:pt>
                <c:pt idx="62">
                  <c:v>3.1443165702759783E-2</c:v>
                </c:pt>
                <c:pt idx="63">
                  <c:v>3.1551437570520389E-2</c:v>
                </c:pt>
                <c:pt idx="64">
                  <c:v>3.1659290771089331E-2</c:v>
                </c:pt>
                <c:pt idx="65">
                  <c:v>3.1766718471514868E-2</c:v>
                </c:pt>
                <c:pt idx="66">
                  <c:v>3.1873713847540203E-2</c:v>
                </c:pt>
                <c:pt idx="67">
                  <c:v>3.1980270084316517E-2</c:v>
                </c:pt>
                <c:pt idx="68">
                  <c:v>3.20863803771173E-2</c:v>
                </c:pt>
                <c:pt idx="69">
                  <c:v>3.2192037932053802E-2</c:v>
                </c:pt>
                <c:pt idx="70">
                  <c:v>3.2297235966791474E-2</c:v>
                </c:pt>
                <c:pt idx="71">
                  <c:v>3.2401967711267354E-2</c:v>
                </c:pt>
                <c:pt idx="72">
                  <c:v>3.2506226408408265E-2</c:v>
                </c:pt>
                <c:pt idx="73">
                  <c:v>3.261000531484972E-2</c:v>
                </c:pt>
                <c:pt idx="74">
                  <c:v>3.2713297701655493E-2</c:v>
                </c:pt>
                <c:pt idx="75">
                  <c:v>3.2816096855037544E-2</c:v>
                </c:pt>
                <c:pt idx="76">
                  <c:v>3.2918396077076521E-2</c:v>
                </c:pt>
                <c:pt idx="77">
                  <c:v>3.3020188686442388E-2</c:v>
                </c:pt>
                <c:pt idx="78">
                  <c:v>3.3121468019115335E-2</c:v>
                </c:pt>
                <c:pt idx="79">
                  <c:v>3.3222227429106736E-2</c:v>
                </c:pt>
                <c:pt idx="80">
                  <c:v>3.3322460289180005E-2</c:v>
                </c:pt>
                <c:pt idx="81">
                  <c:v>3.3422159991571436E-2</c:v>
                </c:pt>
                <c:pt idx="82">
                  <c:v>3.3521319948710653E-2</c:v>
                </c:pt>
                <c:pt idx="83">
                  <c:v>3.3619933593940769E-2</c:v>
                </c:pt>
                <c:pt idx="84">
                  <c:v>3.371799438223809E-2</c:v>
                </c:pt>
                <c:pt idx="85">
                  <c:v>3.3815495790931183E-2</c:v>
                </c:pt>
                <c:pt idx="86">
                  <c:v>3.391243132041926E-2</c:v>
                </c:pt>
                <c:pt idx="87">
                  <c:v>3.4008794494889812E-2</c:v>
                </c:pt>
                <c:pt idx="88">
                  <c:v>3.4104578863035293E-2</c:v>
                </c:pt>
                <c:pt idx="89">
                  <c:v>3.4199777998768763E-2</c:v>
                </c:pt>
                <c:pt idx="90">
                  <c:v>3.4294385501938425E-2</c:v>
                </c:pt>
                <c:pt idx="91">
                  <c:v>3.438839499904095E-2</c:v>
                </c:pt>
                <c:pt idx="92">
                  <c:v>3.4481800143933372E-2</c:v>
                </c:pt>
                <c:pt idx="93">
                  <c:v>3.4574594618543578E-2</c:v>
                </c:pt>
                <c:pt idx="94">
                  <c:v>3.4666772133579195E-2</c:v>
                </c:pt>
                <c:pt idx="95">
                  <c:v>3.4758326429234841E-2</c:v>
                </c:pt>
                <c:pt idx="96">
                  <c:v>3.4849251275897483E-2</c:v>
                </c:pt>
                <c:pt idx="97">
                  <c:v>3.4939540474849991E-2</c:v>
                </c:pt>
                <c:pt idx="98">
                  <c:v>3.5029187858972612E-2</c:v>
                </c:pt>
                <c:pt idx="99">
                  <c:v>3.5118187293442328E-2</c:v>
                </c:pt>
                <c:pt idx="100">
                  <c:v>3.5206532676429973E-2</c:v>
                </c:pt>
                <c:pt idx="101">
                  <c:v>3.5294217939795057E-2</c:v>
                </c:pt>
                <c:pt idx="102">
                  <c:v>3.5381237049777997E-2</c:v>
                </c:pt>
                <c:pt idx="103">
                  <c:v>3.5467584007689922E-2</c:v>
                </c:pt>
                <c:pt idx="104">
                  <c:v>3.5553252850599737E-2</c:v>
                </c:pt>
                <c:pt idx="105">
                  <c:v>3.5638237652018352E-2</c:v>
                </c:pt>
                <c:pt idx="106">
                  <c:v>3.5722532522580105E-2</c:v>
                </c:pt>
                <c:pt idx="107">
                  <c:v>3.5806131610721111E-2</c:v>
                </c:pt>
                <c:pt idx="108">
                  <c:v>3.5889029103354488E-2</c:v>
                </c:pt>
                <c:pt idx="109">
                  <c:v>3.5971219226542422E-2</c:v>
                </c:pt>
                <c:pt idx="110">
                  <c:v>3.6052696246164827E-2</c:v>
                </c:pt>
                <c:pt idx="111">
                  <c:v>3.6133454468584576E-2</c:v>
                </c:pt>
                <c:pt idx="112">
                  <c:v>3.6213488241309245E-2</c:v>
                </c:pt>
                <c:pt idx="113">
                  <c:v>3.6292791953649095E-2</c:v>
                </c:pt>
                <c:pt idx="114">
                  <c:v>3.6371360037371368E-2</c:v>
                </c:pt>
                <c:pt idx="115">
                  <c:v>3.6449186967350666E-2</c:v>
                </c:pt>
                <c:pt idx="116">
                  <c:v>3.652626726221541E-2</c:v>
                </c:pt>
                <c:pt idx="117">
                  <c:v>3.6602595484990126E-2</c:v>
                </c:pt>
                <c:pt idx="118">
                  <c:v>3.6678166243733636E-2</c:v>
                </c:pt>
                <c:pt idx="119">
                  <c:v>3.6752974192172862E-2</c:v>
                </c:pt>
                <c:pt idx="120">
                  <c:v>3.6827014030332353E-2</c:v>
                </c:pt>
                <c:pt idx="121">
                  <c:v>3.6900280505159165E-2</c:v>
                </c:pt>
                <c:pt idx="122">
                  <c:v>3.6972768411143254E-2</c:v>
                </c:pt>
                <c:pt idx="123">
                  <c:v>3.7044472590933117E-2</c:v>
                </c:pt>
                <c:pt idx="124">
                  <c:v>3.7115387935946619E-2</c:v>
                </c:pt>
                <c:pt idx="125">
                  <c:v>3.7185509386976914E-2</c:v>
                </c:pt>
                <c:pt idx="126">
                  <c:v>3.7254831934793356E-2</c:v>
                </c:pt>
                <c:pt idx="127">
                  <c:v>3.7323350620737342E-2</c:v>
                </c:pt>
                <c:pt idx="128">
                  <c:v>3.7391060537312858E-2</c:v>
                </c:pt>
                <c:pt idx="129">
                  <c:v>3.7457956828771788E-2</c:v>
                </c:pt>
                <c:pt idx="130">
                  <c:v>3.7524034691693804E-2</c:v>
                </c:pt>
                <c:pt idx="131">
                  <c:v>3.7589289375560754E-2</c:v>
                </c:pt>
                <c:pt idx="132">
                  <c:v>3.7653716183325407E-2</c:v>
                </c:pt>
                <c:pt idx="133">
                  <c:v>3.7717310471974595E-2</c:v>
                </c:pt>
                <c:pt idx="134">
                  <c:v>3.7780067653086474E-2</c:v>
                </c:pt>
                <c:pt idx="135">
                  <c:v>3.7841983193381952E-2</c:v>
                </c:pt>
                <c:pt idx="136">
                  <c:v>3.7903052615270182E-2</c:v>
                </c:pt>
                <c:pt idx="137">
                  <c:v>3.7963271497387853E-2</c:v>
                </c:pt>
                <c:pt idx="138">
                  <c:v>3.8022635475132502E-2</c:v>
                </c:pt>
                <c:pt idx="139">
                  <c:v>3.808114024118945E-2</c:v>
                </c:pt>
                <c:pt idx="140">
                  <c:v>3.8138781546052422E-2</c:v>
                </c:pt>
                <c:pt idx="141">
                  <c:v>3.8195555198537831E-2</c:v>
                </c:pt>
                <c:pt idx="142">
                  <c:v>3.8251457066292419E-2</c:v>
                </c:pt>
                <c:pt idx="143">
                  <c:v>3.830648307629439E-2</c:v>
                </c:pt>
                <c:pt idx="144">
                  <c:v>3.8360629215347865E-2</c:v>
                </c:pt>
                <c:pt idx="145">
                  <c:v>3.8413891530570489E-2</c:v>
                </c:pt>
                <c:pt idx="146">
                  <c:v>3.8466266129874291E-2</c:v>
                </c:pt>
                <c:pt idx="147">
                  <c:v>3.8517749182439533E-2</c:v>
                </c:pt>
                <c:pt idx="148">
                  <c:v>3.8568336919181614E-2</c:v>
                </c:pt>
                <c:pt idx="149">
                  <c:v>3.8618025633210817E-2</c:v>
                </c:pt>
                <c:pt idx="150">
                  <c:v>3.8666811680284928E-2</c:v>
                </c:pt>
                <c:pt idx="151">
                  <c:v>3.8714691479254611E-2</c:v>
                </c:pt>
                <c:pt idx="152">
                  <c:v>3.8761661512501419E-2</c:v>
                </c:pt>
                <c:pt idx="153">
                  <c:v>3.8807718326368479E-2</c:v>
                </c:pt>
                <c:pt idx="154">
                  <c:v>3.8852858531583601E-2</c:v>
                </c:pt>
                <c:pt idx="155">
                  <c:v>3.8897078803674955E-2</c:v>
                </c:pt>
                <c:pt idx="156">
                  <c:v>3.894037588337905E-2</c:v>
                </c:pt>
                <c:pt idx="157">
                  <c:v>3.8982746577041073E-2</c:v>
                </c:pt>
                <c:pt idx="158">
                  <c:v>3.9024187757007438E-2</c:v>
                </c:pt>
                <c:pt idx="159">
                  <c:v>3.9064696362010536E-2</c:v>
                </c:pt>
                <c:pt idx="160">
                  <c:v>3.9104269397545598E-2</c:v>
                </c:pt>
                <c:pt idx="161">
                  <c:v>3.9142903936239593E-2</c:v>
                </c:pt>
                <c:pt idx="162">
                  <c:v>3.9180597118212118E-2</c:v>
                </c:pt>
                <c:pt idx="163">
                  <c:v>3.9217346151428183E-2</c:v>
                </c:pt>
                <c:pt idx="164">
                  <c:v>3.9253148312042893E-2</c:v>
                </c:pt>
                <c:pt idx="165">
                  <c:v>3.928800094473793E-2</c:v>
                </c:pt>
                <c:pt idx="166">
                  <c:v>3.9321901463049723E-2</c:v>
                </c:pt>
                <c:pt idx="167">
                  <c:v>3.9354847349689359E-2</c:v>
                </c:pt>
                <c:pt idx="168">
                  <c:v>3.9386836156854087E-2</c:v>
                </c:pt>
                <c:pt idx="169">
                  <c:v>3.941786550653046E-2</c:v>
                </c:pt>
                <c:pt idx="170">
                  <c:v>3.9447933090788902E-2</c:v>
                </c:pt>
                <c:pt idx="171">
                  <c:v>3.9477036672069817E-2</c:v>
                </c:pt>
                <c:pt idx="172">
                  <c:v>3.9505174083461131E-2</c:v>
                </c:pt>
                <c:pt idx="173">
                  <c:v>3.9532343228967134E-2</c:v>
                </c:pt>
                <c:pt idx="174">
                  <c:v>3.9558542083768744E-2</c:v>
                </c:pt>
                <c:pt idx="175">
                  <c:v>3.9583768694474955E-2</c:v>
                </c:pt>
                <c:pt idx="176">
                  <c:v>3.9608021179365606E-2</c:v>
                </c:pt>
                <c:pt idx="177">
                  <c:v>3.963129772862533E-2</c:v>
                </c:pt>
                <c:pt idx="178">
                  <c:v>3.9653596604568582E-2</c:v>
                </c:pt>
                <c:pt idx="179">
                  <c:v>3.9674916141855907E-2</c:v>
                </c:pt>
                <c:pt idx="180">
                  <c:v>3.9695254747701185E-2</c:v>
                </c:pt>
                <c:pt idx="181">
                  <c:v>3.9714610902069972E-2</c:v>
                </c:pt>
                <c:pt idx="182">
                  <c:v>3.9732983157868836E-2</c:v>
                </c:pt>
                <c:pt idx="183">
                  <c:v>3.975037014112566E-2</c:v>
                </c:pt>
                <c:pt idx="184">
                  <c:v>3.9766770551160895E-2</c:v>
                </c:pt>
                <c:pt idx="185">
                  <c:v>3.9782183160749718E-2</c:v>
                </c:pt>
                <c:pt idx="186">
                  <c:v>3.9796606816275101E-2</c:v>
                </c:pt>
                <c:pt idx="187">
                  <c:v>3.9810040437871723E-2</c:v>
                </c:pt>
                <c:pt idx="188">
                  <c:v>3.9822483019560692E-2</c:v>
                </c:pt>
                <c:pt idx="189">
                  <c:v>3.9833933629375103E-2</c:v>
                </c:pt>
                <c:pt idx="190">
                  <c:v>3.9844391409476404E-2</c:v>
                </c:pt>
                <c:pt idx="191">
                  <c:v>3.985385557626147E-2</c:v>
                </c:pt>
                <c:pt idx="192">
                  <c:v>3.9862325420460504E-2</c:v>
                </c:pt>
                <c:pt idx="193">
                  <c:v>3.9869800307225568E-2</c:v>
                </c:pt>
                <c:pt idx="194">
                  <c:v>3.9876279676209971E-2</c:v>
                </c:pt>
                <c:pt idx="195">
                  <c:v>3.9881763041638187E-2</c:v>
                </c:pt>
                <c:pt idx="196">
                  <c:v>3.9886249992366611E-2</c:v>
                </c:pt>
                <c:pt idx="197">
                  <c:v>3.9889740191934947E-2</c:v>
                </c:pt>
                <c:pt idx="198">
                  <c:v>3.9892233378608213E-2</c:v>
                </c:pt>
                <c:pt idx="199">
                  <c:v>3.989372936540949E-2</c:v>
                </c:pt>
                <c:pt idx="200">
                  <c:v>3.9894228040143274E-2</c:v>
                </c:pt>
                <c:pt idx="201">
                  <c:v>3.989372936540949E-2</c:v>
                </c:pt>
                <c:pt idx="202">
                  <c:v>3.9892233378608213E-2</c:v>
                </c:pt>
                <c:pt idx="203">
                  <c:v>3.9889740191934947E-2</c:v>
                </c:pt>
                <c:pt idx="204">
                  <c:v>3.9886249992366611E-2</c:v>
                </c:pt>
                <c:pt idx="205">
                  <c:v>3.9881763041638187E-2</c:v>
                </c:pt>
                <c:pt idx="206">
                  <c:v>3.9876279676209971E-2</c:v>
                </c:pt>
                <c:pt idx="207">
                  <c:v>3.9869800307225568E-2</c:v>
                </c:pt>
                <c:pt idx="208">
                  <c:v>3.9862325420460504E-2</c:v>
                </c:pt>
                <c:pt idx="209">
                  <c:v>3.985385557626147E-2</c:v>
                </c:pt>
                <c:pt idx="210">
                  <c:v>3.9844391409476397E-2</c:v>
                </c:pt>
                <c:pt idx="211">
                  <c:v>3.9833933629375103E-2</c:v>
                </c:pt>
                <c:pt idx="212">
                  <c:v>3.9822483019560692E-2</c:v>
                </c:pt>
                <c:pt idx="213">
                  <c:v>3.9810040437871723E-2</c:v>
                </c:pt>
                <c:pt idx="214">
                  <c:v>3.9796606816275101E-2</c:v>
                </c:pt>
                <c:pt idx="215">
                  <c:v>3.9782183160749711E-2</c:v>
                </c:pt>
                <c:pt idx="216">
                  <c:v>3.9766770551160888E-2</c:v>
                </c:pt>
                <c:pt idx="217">
                  <c:v>3.9750370141125653E-2</c:v>
                </c:pt>
                <c:pt idx="218">
                  <c:v>3.9732983157868829E-2</c:v>
                </c:pt>
                <c:pt idx="219">
                  <c:v>3.9714610902069965E-2</c:v>
                </c:pt>
                <c:pt idx="220">
                  <c:v>3.9695254747701171E-2</c:v>
                </c:pt>
                <c:pt idx="221">
                  <c:v>3.9674916141855893E-2</c:v>
                </c:pt>
                <c:pt idx="222">
                  <c:v>3.9653596604568575E-2</c:v>
                </c:pt>
                <c:pt idx="223">
                  <c:v>3.9631297728625323E-2</c:v>
                </c:pt>
                <c:pt idx="224">
                  <c:v>3.9608021179365606E-2</c:v>
                </c:pt>
                <c:pt idx="225">
                  <c:v>3.9583768694474941E-2</c:v>
                </c:pt>
                <c:pt idx="226">
                  <c:v>3.955854208376873E-2</c:v>
                </c:pt>
                <c:pt idx="227">
                  <c:v>3.9532343228967128E-2</c:v>
                </c:pt>
                <c:pt idx="228">
                  <c:v>3.9505174083461124E-2</c:v>
                </c:pt>
                <c:pt idx="229">
                  <c:v>3.947703667206981E-2</c:v>
                </c:pt>
                <c:pt idx="230">
                  <c:v>3.9447933090788881E-2</c:v>
                </c:pt>
                <c:pt idx="231">
                  <c:v>3.9417865506530446E-2</c:v>
                </c:pt>
                <c:pt idx="232">
                  <c:v>3.938683615685408E-2</c:v>
                </c:pt>
                <c:pt idx="233">
                  <c:v>3.9354847349689345E-2</c:v>
                </c:pt>
                <c:pt idx="234">
                  <c:v>3.9321901463049716E-2</c:v>
                </c:pt>
                <c:pt idx="235">
                  <c:v>3.928800094473793E-2</c:v>
                </c:pt>
                <c:pt idx="236">
                  <c:v>3.9253148312042886E-2</c:v>
                </c:pt>
                <c:pt idx="237">
                  <c:v>3.9217346151428169E-2</c:v>
                </c:pt>
                <c:pt idx="238">
                  <c:v>3.9180597118212097E-2</c:v>
                </c:pt>
                <c:pt idx="239">
                  <c:v>3.9142903936239579E-2</c:v>
                </c:pt>
                <c:pt idx="240">
                  <c:v>3.9104269397545584E-2</c:v>
                </c:pt>
                <c:pt idx="241">
                  <c:v>3.9064696362010515E-2</c:v>
                </c:pt>
                <c:pt idx="242">
                  <c:v>3.9024187757007424E-2</c:v>
                </c:pt>
                <c:pt idx="243">
                  <c:v>3.8982746577041059E-2</c:v>
                </c:pt>
                <c:pt idx="244">
                  <c:v>3.8940375883379036E-2</c:v>
                </c:pt>
                <c:pt idx="245">
                  <c:v>3.8897078803674934E-2</c:v>
                </c:pt>
                <c:pt idx="246">
                  <c:v>3.885285853158358E-2</c:v>
                </c:pt>
                <c:pt idx="247">
                  <c:v>3.8807718326368465E-2</c:v>
                </c:pt>
                <c:pt idx="248">
                  <c:v>3.8761661512501405E-2</c:v>
                </c:pt>
                <c:pt idx="249">
                  <c:v>3.8714691479254597E-2</c:v>
                </c:pt>
                <c:pt idx="250">
                  <c:v>3.8666811680284914E-2</c:v>
                </c:pt>
                <c:pt idx="251">
                  <c:v>3.8618025633210804E-2</c:v>
                </c:pt>
                <c:pt idx="252">
                  <c:v>3.8568336919181601E-2</c:v>
                </c:pt>
                <c:pt idx="253">
                  <c:v>3.8517749182439519E-2</c:v>
                </c:pt>
                <c:pt idx="254">
                  <c:v>3.846626612987427E-2</c:v>
                </c:pt>
                <c:pt idx="255">
                  <c:v>3.8413891530570475E-2</c:v>
                </c:pt>
                <c:pt idx="256">
                  <c:v>3.8360629215347844E-2</c:v>
                </c:pt>
                <c:pt idx="257">
                  <c:v>3.8306483076294376E-2</c:v>
                </c:pt>
                <c:pt idx="258">
                  <c:v>3.8251457066292405E-2</c:v>
                </c:pt>
                <c:pt idx="259">
                  <c:v>3.819555519853781E-2</c:v>
                </c:pt>
                <c:pt idx="260">
                  <c:v>3.8138781546052408E-2</c:v>
                </c:pt>
                <c:pt idx="261">
                  <c:v>3.8081140241189422E-2</c:v>
                </c:pt>
                <c:pt idx="262">
                  <c:v>3.8022635475132488E-2</c:v>
                </c:pt>
                <c:pt idx="263">
                  <c:v>3.7963271497387839E-2</c:v>
                </c:pt>
                <c:pt idx="264">
                  <c:v>3.7903052615270168E-2</c:v>
                </c:pt>
                <c:pt idx="265">
                  <c:v>3.7841983193381938E-2</c:v>
                </c:pt>
                <c:pt idx="266">
                  <c:v>3.7780067653086453E-2</c:v>
                </c:pt>
                <c:pt idx="267">
                  <c:v>3.7717310471974574E-2</c:v>
                </c:pt>
                <c:pt idx="268">
                  <c:v>3.7653716183325386E-2</c:v>
                </c:pt>
                <c:pt idx="269">
                  <c:v>3.7589289375560733E-2</c:v>
                </c:pt>
                <c:pt idx="270">
                  <c:v>3.7524034691693783E-2</c:v>
                </c:pt>
                <c:pt idx="271">
                  <c:v>3.7457956828771767E-2</c:v>
                </c:pt>
                <c:pt idx="272">
                  <c:v>3.7391060537312837E-2</c:v>
                </c:pt>
                <c:pt idx="273">
                  <c:v>3.7323350620737321E-2</c:v>
                </c:pt>
                <c:pt idx="274">
                  <c:v>3.7254831934793335E-2</c:v>
                </c:pt>
                <c:pt idx="275">
                  <c:v>3.7185509386976894E-2</c:v>
                </c:pt>
                <c:pt idx="276">
                  <c:v>3.7115387935946598E-2</c:v>
                </c:pt>
                <c:pt idx="277">
                  <c:v>3.7044472590933096E-2</c:v>
                </c:pt>
                <c:pt idx="278">
                  <c:v>3.6972768411143234E-2</c:v>
                </c:pt>
                <c:pt idx="279">
                  <c:v>3.6900280505159144E-2</c:v>
                </c:pt>
                <c:pt idx="280">
                  <c:v>3.6827014030332332E-2</c:v>
                </c:pt>
                <c:pt idx="281">
                  <c:v>3.6752974192172841E-2</c:v>
                </c:pt>
                <c:pt idx="282">
                  <c:v>3.6678166243733615E-2</c:v>
                </c:pt>
                <c:pt idx="283">
                  <c:v>3.6602595484990105E-2</c:v>
                </c:pt>
                <c:pt idx="284">
                  <c:v>3.6526267262215383E-2</c:v>
                </c:pt>
                <c:pt idx="285">
                  <c:v>3.6449186967350639E-2</c:v>
                </c:pt>
                <c:pt idx="286">
                  <c:v>3.6371360037371347E-2</c:v>
                </c:pt>
                <c:pt idx="287">
                  <c:v>3.6292791953649074E-2</c:v>
                </c:pt>
                <c:pt idx="288">
                  <c:v>3.6213488241309225E-2</c:v>
                </c:pt>
                <c:pt idx="289">
                  <c:v>3.6133454468584555E-2</c:v>
                </c:pt>
                <c:pt idx="290">
                  <c:v>3.6052696246164799E-2</c:v>
                </c:pt>
                <c:pt idx="291">
                  <c:v>3.5971219226542402E-2</c:v>
                </c:pt>
                <c:pt idx="292">
                  <c:v>3.588902910335446E-2</c:v>
                </c:pt>
                <c:pt idx="293">
                  <c:v>3.5806131610721083E-2</c:v>
                </c:pt>
                <c:pt idx="294">
                  <c:v>3.5722532522580085E-2</c:v>
                </c:pt>
                <c:pt idx="295">
                  <c:v>3.5638237652018324E-2</c:v>
                </c:pt>
                <c:pt idx="296">
                  <c:v>3.5553252850599709E-2</c:v>
                </c:pt>
                <c:pt idx="297">
                  <c:v>3.5467584007689894E-2</c:v>
                </c:pt>
                <c:pt idx="298">
                  <c:v>3.5381237049777969E-2</c:v>
                </c:pt>
                <c:pt idx="299">
                  <c:v>3.5294217939795029E-2</c:v>
                </c:pt>
                <c:pt idx="300">
                  <c:v>3.5206532676429952E-2</c:v>
                </c:pt>
                <c:pt idx="301">
                  <c:v>3.51181872934423E-2</c:v>
                </c:pt>
                <c:pt idx="302">
                  <c:v>3.5029187858972584E-2</c:v>
                </c:pt>
                <c:pt idx="303">
                  <c:v>3.493954047484997E-2</c:v>
                </c:pt>
                <c:pt idx="304">
                  <c:v>3.4849251275897455E-2</c:v>
                </c:pt>
                <c:pt idx="305">
                  <c:v>3.4758326429234813E-2</c:v>
                </c:pt>
                <c:pt idx="306">
                  <c:v>3.4666772133579167E-2</c:v>
                </c:pt>
                <c:pt idx="307">
                  <c:v>3.457459461854355E-2</c:v>
                </c:pt>
                <c:pt idx="308">
                  <c:v>3.4481800143933344E-2</c:v>
                </c:pt>
                <c:pt idx="309">
                  <c:v>3.4388394999040922E-2</c:v>
                </c:pt>
                <c:pt idx="310">
                  <c:v>3.4294385501938397E-2</c:v>
                </c:pt>
                <c:pt idx="311">
                  <c:v>3.4199777998768735E-2</c:v>
                </c:pt>
                <c:pt idx="312">
                  <c:v>3.4104578863035265E-2</c:v>
                </c:pt>
                <c:pt idx="313">
                  <c:v>3.4008794494889784E-2</c:v>
                </c:pt>
                <c:pt idx="314">
                  <c:v>3.3912431320419226E-2</c:v>
                </c:pt>
                <c:pt idx="315">
                  <c:v>3.3815495790931155E-2</c:v>
                </c:pt>
                <c:pt idx="316">
                  <c:v>3.3717994382238062E-2</c:v>
                </c:pt>
                <c:pt idx="317">
                  <c:v>3.3619933593940741E-2</c:v>
                </c:pt>
                <c:pt idx="318">
                  <c:v>3.3521319948710618E-2</c:v>
                </c:pt>
                <c:pt idx="319">
                  <c:v>3.3422159991571408E-2</c:v>
                </c:pt>
                <c:pt idx="320">
                  <c:v>3.3322460289179977E-2</c:v>
                </c:pt>
                <c:pt idx="321">
                  <c:v>3.3222227429106702E-2</c:v>
                </c:pt>
                <c:pt idx="322">
                  <c:v>3.3121468019115308E-2</c:v>
                </c:pt>
                <c:pt idx="323">
                  <c:v>3.302018868644236E-2</c:v>
                </c:pt>
                <c:pt idx="324">
                  <c:v>3.2918396077076494E-2</c:v>
                </c:pt>
                <c:pt idx="325">
                  <c:v>3.2816096855037523E-2</c:v>
                </c:pt>
                <c:pt idx="326">
                  <c:v>3.2713297701655458E-2</c:v>
                </c:pt>
                <c:pt idx="327">
                  <c:v>3.2610005314849692E-2</c:v>
                </c:pt>
                <c:pt idx="328">
                  <c:v>3.250622640840823E-2</c:v>
                </c:pt>
                <c:pt idx="329">
                  <c:v>3.240196771126732E-2</c:v>
                </c:pt>
                <c:pt idx="330">
                  <c:v>3.2297235966791446E-2</c:v>
                </c:pt>
                <c:pt idx="331">
                  <c:v>3.2192037932053774E-2</c:v>
                </c:pt>
                <c:pt idx="332">
                  <c:v>3.2086380377117273E-2</c:v>
                </c:pt>
                <c:pt idx="333">
                  <c:v>3.1980270084316482E-2</c:v>
                </c:pt>
                <c:pt idx="334">
                  <c:v>3.1873713847540175E-2</c:v>
                </c:pt>
                <c:pt idx="335">
                  <c:v>3.176671847151484E-2</c:v>
                </c:pt>
                <c:pt idx="336">
                  <c:v>3.1659290771089296E-2</c:v>
                </c:pt>
                <c:pt idx="337">
                  <c:v>3.1551437570520355E-2</c:v>
                </c:pt>
                <c:pt idx="338">
                  <c:v>3.1443165702759748E-2</c:v>
                </c:pt>
                <c:pt idx="339">
                  <c:v>3.1334482008742406E-2</c:v>
                </c:pt>
                <c:pt idx="340">
                  <c:v>3.1225393336676149E-2</c:v>
                </c:pt>
                <c:pt idx="341">
                  <c:v>3.1115906541332904E-2</c:v>
                </c:pt>
                <c:pt idx="342">
                  <c:v>3.1006028483341639E-2</c:v>
                </c:pt>
                <c:pt idx="343">
                  <c:v>3.0895766028482888E-2</c:v>
                </c:pt>
                <c:pt idx="344">
                  <c:v>3.0785126046985314E-2</c:v>
                </c:pt>
                <c:pt idx="345">
                  <c:v>3.0674115412824016E-2</c:v>
                </c:pt>
                <c:pt idx="346">
                  <c:v>3.0562741003021011E-2</c:v>
                </c:pt>
                <c:pt idx="347">
                  <c:v>3.0451009696947775E-2</c:v>
                </c:pt>
                <c:pt idx="348">
                  <c:v>3.0338928375630035E-2</c:v>
                </c:pt>
                <c:pt idx="349">
                  <c:v>3.0226503921054915E-2</c:v>
                </c:pt>
                <c:pt idx="350">
                  <c:v>3.0113743215480469E-2</c:v>
                </c:pt>
                <c:pt idx="351">
                  <c:v>3.00006531407477E-2</c:v>
                </c:pt>
                <c:pt idx="352">
                  <c:v>2.98872405775953E-2</c:v>
                </c:pt>
                <c:pt idx="353">
                  <c:v>2.9773512404976974E-2</c:v>
                </c:pt>
                <c:pt idx="354">
                  <c:v>2.96594754993816E-2</c:v>
                </c:pt>
                <c:pt idx="355">
                  <c:v>2.9545136734156319E-2</c:v>
                </c:pt>
                <c:pt idx="356">
                  <c:v>2.943050297883254E-2</c:v>
                </c:pt>
                <c:pt idx="357">
                  <c:v>2.9315581098455029E-2</c:v>
                </c:pt>
                <c:pt idx="358">
                  <c:v>2.9200377952914174E-2</c:v>
                </c:pt>
                <c:pt idx="359">
                  <c:v>2.9084900396281459E-2</c:v>
                </c:pt>
                <c:pt idx="360">
                  <c:v>2.8969155276148306E-2</c:v>
                </c:pt>
                <c:pt idx="361">
                  <c:v>2.8853149432968277E-2</c:v>
                </c:pt>
                <c:pt idx="362">
                  <c:v>2.8736889699402857E-2</c:v>
                </c:pt>
                <c:pt idx="363">
                  <c:v>2.8620382899670716E-2</c:v>
                </c:pt>
                <c:pt idx="364">
                  <c:v>2.8503635848900744E-2</c:v>
                </c:pt>
                <c:pt idx="365">
                  <c:v>2.8386655352488754E-2</c:v>
                </c:pt>
                <c:pt idx="366">
                  <c:v>2.8269448205458046E-2</c:v>
                </c:pt>
                <c:pt idx="367">
                  <c:v>2.8152021191823914E-2</c:v>
                </c:pt>
                <c:pt idx="368">
                  <c:v>2.8034381083962077E-2</c:v>
                </c:pt>
                <c:pt idx="369">
                  <c:v>2.7916534641981215E-2</c:v>
                </c:pt>
                <c:pt idx="370">
                  <c:v>2.7798488613099664E-2</c:v>
                </c:pt>
                <c:pt idx="371">
                  <c:v>2.7680249731026285E-2</c:v>
                </c:pt>
                <c:pt idx="372">
                  <c:v>2.7561824715345677E-2</c:v>
                </c:pt>
                <c:pt idx="373">
                  <c:v>2.7443220270907735E-2</c:v>
                </c:pt>
                <c:pt idx="374">
                  <c:v>2.732444308722163E-2</c:v>
                </c:pt>
                <c:pt idx="375">
                  <c:v>2.720549983785436E-2</c:v>
                </c:pt>
                <c:pt idx="376">
                  <c:v>2.7086397179833806E-2</c:v>
                </c:pt>
                <c:pt idx="377">
                  <c:v>2.6967141753056534E-2</c:v>
                </c:pt>
                <c:pt idx="378">
                  <c:v>2.6847740179700239E-2</c:v>
                </c:pt>
                <c:pt idx="379">
                  <c:v>2.6728199063641017E-2</c:v>
                </c:pt>
                <c:pt idx="380">
                  <c:v>2.6608524989875475E-2</c:v>
                </c:pt>
                <c:pt idx="381">
                  <c:v>2.6488724523947817E-2</c:v>
                </c:pt>
                <c:pt idx="382">
                  <c:v>2.6368804211381807E-2</c:v>
                </c:pt>
                <c:pt idx="383">
                  <c:v>2.6248770577117879E-2</c:v>
                </c:pt>
                <c:pt idx="384">
                  <c:v>2.6128630124955299E-2</c:v>
                </c:pt>
                <c:pt idx="385">
                  <c:v>2.6008389336999557E-2</c:v>
                </c:pt>
                <c:pt idx="386">
                  <c:v>2.588805467311487E-2</c:v>
                </c:pt>
                <c:pt idx="387">
                  <c:v>2.5767632570382119E-2</c:v>
                </c:pt>
                <c:pt idx="388">
                  <c:v>2.5647129442562016E-2</c:v>
                </c:pt>
                <c:pt idx="389">
                  <c:v>2.5526551679563716E-2</c:v>
                </c:pt>
                <c:pt idx="390">
                  <c:v>2.5405905646918879E-2</c:v>
                </c:pt>
                <c:pt idx="391">
                  <c:v>2.5285197685261232E-2</c:v>
                </c:pt>
                <c:pt idx="392">
                  <c:v>2.516443410981169E-2</c:v>
                </c:pt>
                <c:pt idx="393">
                  <c:v>2.5043621209869079E-2</c:v>
                </c:pt>
                <c:pt idx="394">
                  <c:v>2.4922765248306562E-2</c:v>
                </c:pt>
                <c:pt idx="395">
                  <c:v>2.4801872461073682E-2</c:v>
                </c:pt>
                <c:pt idx="396">
                  <c:v>2.4680949056704243E-2</c:v>
                </c:pt>
                <c:pt idx="397">
                  <c:v>2.4560001215829949E-2</c:v>
                </c:pt>
                <c:pt idx="398">
                  <c:v>2.4439035090699921E-2</c:v>
                </c:pt>
                <c:pt idx="399">
                  <c:v>2.4318056804706046E-2</c:v>
                </c:pt>
                <c:pt idx="400">
                  <c:v>2.4197072451914301E-2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C-47ED-84D0-08222EE9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47776"/>
        <c:axId val="498344824"/>
      </c:scatterChart>
      <c:valAx>
        <c:axId val="4983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344824"/>
        <c:crosses val="autoZero"/>
        <c:crossBetween val="midCat"/>
      </c:valAx>
      <c:valAx>
        <c:axId val="49834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34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'Regressão Linear'!$B$1</c:f>
              <c:strCache>
                <c:ptCount val="1"/>
                <c:pt idx="0">
                  <c:v>%Mor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229177602799653"/>
                  <c:y val="-1.5551910177894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pt-BR"/>
                </a:p>
              </c:txPr>
            </c:trendlineLbl>
          </c:trendline>
          <c:xVal>
            <c:numRef>
              <c:f>'Regressão Linear'!$A$2:$A$5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'Regressão Linear'!$B$2:$B$5</c:f>
              <c:numCache>
                <c:formatCode>General</c:formatCode>
                <c:ptCount val="4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1-4042-AE2D-3FD954866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23296"/>
        <c:axId val="437128216"/>
      </c:scatterChart>
      <c:valAx>
        <c:axId val="437123296"/>
        <c:scaling>
          <c:orientation val="minMax"/>
          <c:max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Doses do produto X (g/kg)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37128216"/>
        <c:crosses val="autoZero"/>
        <c:crossBetween val="midCat"/>
      </c:valAx>
      <c:valAx>
        <c:axId val="43712821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Mortalidade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3712329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'Regreessão quadrátca'!$E$1</c:f>
              <c:strCache>
                <c:ptCount val="1"/>
                <c:pt idx="0">
                  <c:v>%mortalidade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627777777777778"/>
                  <c:y val="0.208981481481481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aseline="0"/>
                      <a:t>y = -0.2438x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+ 1.7535x + 9.327</a:t>
                    </a:r>
                    <a:br>
                      <a:rPr lang="en-US" baseline="0"/>
                    </a:br>
                    <a:r>
                      <a:rPr lang="en-US" baseline="0"/>
                      <a:t>R² = 0.98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x = 1,7535/0,4876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x = 3,59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pt-BR"/>
                </a:p>
              </c:txPr>
            </c:trendlineLbl>
          </c:trendline>
          <c:xVal>
            <c:numRef>
              <c:f>'Regreessão quadrátca'!$D$2:$D$5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'Regreessão quadrátca'!$E$2:$E$5</c:f>
              <c:numCache>
                <c:formatCode>General</c:formatCode>
                <c:ptCount val="4"/>
                <c:pt idx="0">
                  <c:v>9.4</c:v>
                </c:pt>
                <c:pt idx="1">
                  <c:v>11.64</c:v>
                </c:pt>
                <c:pt idx="2">
                  <c:v>12.66</c:v>
                </c:pt>
                <c:pt idx="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8-479B-B6C1-7A3DCC4DD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69880"/>
        <c:axId val="442070536"/>
      </c:scatterChart>
      <c:valAx>
        <c:axId val="442069880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Doses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42070536"/>
        <c:crosses val="autoZero"/>
        <c:crossBetween val="midCat"/>
      </c:valAx>
      <c:valAx>
        <c:axId val="44207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Mortalidade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4206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988276465441819"/>
                  <c:y val="0.438353382910469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'Regreessão quadrátca'!$D$2:$D$5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'Regreessão quadrátca'!$E$2:$E$5</c:f>
              <c:numCache>
                <c:formatCode>General</c:formatCode>
                <c:ptCount val="4"/>
                <c:pt idx="0">
                  <c:v>9.4</c:v>
                </c:pt>
                <c:pt idx="1">
                  <c:v>11.64</c:v>
                </c:pt>
                <c:pt idx="2">
                  <c:v>12.66</c:v>
                </c:pt>
                <c:pt idx="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0-439F-9FC5-890FABF0D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43008"/>
        <c:axId val="417540056"/>
      </c:scatterChart>
      <c:valAx>
        <c:axId val="41754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7540056"/>
        <c:crosses val="autoZero"/>
        <c:crossBetween val="midCat"/>
      </c:valAx>
      <c:valAx>
        <c:axId val="417540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754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190499</xdr:colOff>
      <xdr:row>0</xdr:row>
      <xdr:rowOff>99953</xdr:rowOff>
    </xdr:from>
    <xdr:to>
      <xdr:col>17</xdr:col>
      <xdr:colOff>76425</xdr:colOff>
      <xdr:row>12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5999" y="99953"/>
          <a:ext cx="5829299" cy="2767072"/>
        </a:xfrm>
        <a:prstGeom prst="rect">
          <a:avLst/>
        </a:prstGeom>
      </xdr:spPr>
    </xdr:pic>
    <xdr:clientData/>
  </xdr:twoCellAnchor>
  <xdr:twoCellAnchor editAs="oneCell">
    <xdr:from>
      <xdr:col>14</xdr:col>
      <xdr:colOff>96836</xdr:colOff>
      <xdr:row>12</xdr:row>
      <xdr:rowOff>185738</xdr:rowOff>
    </xdr:from>
    <xdr:to>
      <xdr:col>21</xdr:col>
      <xdr:colOff>475110</xdr:colOff>
      <xdr:row>27</xdr:row>
      <xdr:rowOff>87313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58336" y="2963863"/>
          <a:ext cx="4656587" cy="299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8</xdr:row>
      <xdr:rowOff>171450</xdr:rowOff>
    </xdr:from>
    <xdr:to>
      <xdr:col>14</xdr:col>
      <xdr:colOff>152399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595312</xdr:colOff>
      <xdr:row>7</xdr:row>
      <xdr:rowOff>171450</xdr:rowOff>
    </xdr:from>
    <xdr:to>
      <xdr:col>14</xdr:col>
      <xdr:colOff>290512</xdr:colOff>
      <xdr:row>22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7</xdr:row>
      <xdr:rowOff>114300</xdr:rowOff>
    </xdr:to>
    <xdr:sp macro="" textlink="">
      <xdr:nvSpPr>
        <xdr:cNvPr id="2050" name="AutoShape 2" descr="Distribuição normal – Wikipédia, a enciclopédia livre">
          <a:extLst>
            <a:ext uri="{FF2B5EF4-FFF2-40B4-BE49-F238E27FC236}">
              <a16:creationId xmlns:a16="http://schemas.microsoft.com/office/drawing/2014/main" id="{00000000-0008-0000-05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642937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7</xdr:row>
      <xdr:rowOff>114300</xdr:rowOff>
    </xdr:to>
    <xdr:sp macro="" textlink="">
      <xdr:nvSpPr>
        <xdr:cNvPr id="2051" name="AutoShape 3" descr="Distribuição normal – Wikipédia, a enciclopédia livre">
          <a:extLst>
            <a:ext uri="{FF2B5EF4-FFF2-40B4-BE49-F238E27FC236}">
              <a16:creationId xmlns:a16="http://schemas.microsoft.com/office/drawing/2014/main" id="{00000000-0008-0000-05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642937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304800</xdr:colOff>
      <xdr:row>4</xdr:row>
      <xdr:rowOff>114300</xdr:rowOff>
    </xdr:to>
    <xdr:sp macro="" textlink="">
      <xdr:nvSpPr>
        <xdr:cNvPr id="2052" name="AutoShape 4" descr="Distribuição normal – Wikipédia, a enciclopédia livre">
          <a:extLst>
            <a:ext uri="{FF2B5EF4-FFF2-40B4-BE49-F238E27FC236}">
              <a16:creationId xmlns:a16="http://schemas.microsoft.com/office/drawing/2014/main" id="{00000000-0008-0000-05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64293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453691</xdr:colOff>
      <xdr:row>4</xdr:row>
      <xdr:rowOff>79709</xdr:rowOff>
    </xdr:from>
    <xdr:to>
      <xdr:col>14</xdr:col>
      <xdr:colOff>148891</xdr:colOff>
      <xdr:row>18</xdr:row>
      <xdr:rowOff>155909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171449</xdr:rowOff>
    </xdr:from>
    <xdr:to>
      <xdr:col>11</xdr:col>
      <xdr:colOff>9525</xdr:colOff>
      <xdr:row>14</xdr:row>
      <xdr:rowOff>90850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981" t="27347" r="40036" b="35148"/>
        <a:stretch/>
      </xdr:blipFill>
      <xdr:spPr>
        <a:xfrm>
          <a:off x="47625" y="171449"/>
          <a:ext cx="6657975" cy="2700701"/>
        </a:xfrm>
        <a:prstGeom prst="rect">
          <a:avLst/>
        </a:prstGeom>
      </xdr:spPr>
    </xdr:pic>
    <xdr:clientData/>
  </xdr:twoCellAnchor>
  <xdr:twoCellAnchor>
    <xdr:from>
      <xdr:col>5</xdr:col>
      <xdr:colOff>457201</xdr:colOff>
      <xdr:row>15</xdr:row>
      <xdr:rowOff>9527</xdr:rowOff>
    </xdr:from>
    <xdr:to>
      <xdr:col>9</xdr:col>
      <xdr:colOff>6352</xdr:colOff>
      <xdr:row>19</xdr:row>
      <xdr:rowOff>77790</xdr:rowOff>
    </xdr:to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>
          <a:grpSpLocks/>
        </xdr:cNvGrpSpPr>
      </xdr:nvGrpSpPr>
      <xdr:grpSpPr bwMode="auto">
        <a:xfrm>
          <a:off x="3497874" y="2954950"/>
          <a:ext cx="1857132" cy="932840"/>
          <a:chOff x="2426" y="3203"/>
          <a:chExt cx="1174" cy="643"/>
        </a:xfrm>
      </xdr:grpSpPr>
      <xdr:sp macro="" textlink="">
        <xdr:nvSpPr>
          <xdr:cNvPr id="4" name="AutoShape 4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2426" y="3203"/>
            <a:ext cx="1174" cy="643"/>
          </a:xfrm>
          <a:prstGeom prst="roundRect">
            <a:avLst>
              <a:gd name="adj" fmla="val 153"/>
            </a:avLst>
          </a:prstGeom>
          <a:solidFill>
            <a:srgbClr val="CC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wrap="square" anchor="ctr"/>
          <a:lstStyle>
            <a:defPPr>
              <a:defRPr lang="en-GB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Lucida Sans Unicode" panose="020B0602030504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Lucida Sans Unicode" panose="020B0602030504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Lucida Sans Unicode" panose="020B0602030504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Lucida Sans Unicode" panose="020B0602030504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Lucida Sans Unicode" panose="020B0602030504020204" pitchFamily="34" charset="0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Lucida Sans Unicode" panose="020B0602030504020204" pitchFamily="34" charset="0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Lucida Sans Unicode" panose="020B0602030504020204" pitchFamily="34" charset="0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Lucida Sans Unicode" panose="020B0602030504020204" pitchFamily="34" charset="0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Lucida Sans Unicode" panose="020B0602030504020204" pitchFamily="34" charset="0"/>
              </a:defRPr>
            </a:lvl9pPr>
          </a:lstStyle>
          <a:p>
            <a:endParaRPr lang="pt-PT" altLang="pt-BR"/>
          </a:p>
        </xdr:txBody>
      </xdr:sp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426" y="3203"/>
            <a:ext cx="1174" cy="64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blipFill dpi="0" rotWithShape="0">
                  <a:blip xmlns:r="http://schemas.openxmlformats.org/officeDocument/2006/relationships"/>
                  <a:srcRect/>
                  <a:stretch>
                    <a:fillRect/>
                  </a:stretch>
                </a:blipFill>
              </a14:hiddenFill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28574</xdr:rowOff>
    </xdr:from>
    <xdr:to>
      <xdr:col>9</xdr:col>
      <xdr:colOff>542925</xdr:colOff>
      <xdr:row>9</xdr:row>
      <xdr:rowOff>190499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8100" y="28574"/>
          <a:ext cx="6343650" cy="1876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0">
              <a:latin typeface="Arial" panose="020B0604020202020204" pitchFamily="34" charset="0"/>
              <a:cs typeface="Arial" panose="020B0604020202020204" pitchFamily="34" charset="0"/>
            </a:rPr>
            <a:t>Os</a:t>
          </a:r>
          <a:r>
            <a:rPr lang="pt-BR" sz="2000" b="0" baseline="0">
              <a:latin typeface="Arial" panose="020B0604020202020204" pitchFamily="34" charset="0"/>
              <a:cs typeface="Arial" panose="020B0604020202020204" pitchFamily="34" charset="0"/>
            </a:rPr>
            <a:t> salários mensais dos executivos de uma determinada indústria são distribuídos normalmente, em torno da média de R$ 10.000,00 com desvio padrão de R$ 800,00. Calcule a probabilidade de um executivo ter um salário mensal situado entre R$ 9.800,00 e R$ 10.400,00.</a:t>
          </a:r>
          <a:endParaRPr lang="pt-BR" sz="20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9</xdr:col>
      <xdr:colOff>409575</xdr:colOff>
      <xdr:row>12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157162</xdr:colOff>
      <xdr:row>2</xdr:row>
      <xdr:rowOff>123825</xdr:rowOff>
    </xdr:from>
    <xdr:to>
      <xdr:col>17</xdr:col>
      <xdr:colOff>461962</xdr:colOff>
      <xdr:row>16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466725</xdr:colOff>
      <xdr:row>6</xdr:row>
      <xdr:rowOff>114300</xdr:rowOff>
    </xdr:from>
    <xdr:to>
      <xdr:col>10</xdr:col>
      <xdr:colOff>209550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100654</xdr:colOff>
      <xdr:row>0</xdr:row>
      <xdr:rowOff>133350</xdr:rowOff>
    </xdr:from>
    <xdr:to>
      <xdr:col>14</xdr:col>
      <xdr:colOff>264297</xdr:colOff>
      <xdr:row>19</xdr:row>
      <xdr:rowOff>57150</xdr:rowOff>
    </xdr:to>
    <xdr:pic>
      <xdr:nvPicPr>
        <xdr:cNvPr id="2" name="Imagem 1" descr="Teste unicaudal e bicaudal | Quanti Project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8204" y="133350"/>
          <a:ext cx="5040443" cy="363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zoomScale="154" zoomScaleNormal="154" workbookViewId="0">
      <selection activeCell="J2" sqref="J2:J12"/>
    </sheetView>
  </sheetViews>
  <sheetFormatPr defaultRowHeight="14.25" x14ac:dyDescent="0.2"/>
  <cols>
    <col min="1" max="1" width="9.85546875" style="1" bestFit="1" customWidth="1"/>
    <col min="2" max="2" width="10.140625" style="1" customWidth="1"/>
    <col min="3" max="3" width="18.7109375" style="1" customWidth="1"/>
    <col min="4" max="8" width="9.140625" style="1"/>
    <col min="9" max="9" width="9.140625" style="1" customWidth="1"/>
    <col min="10" max="10" width="9.140625" style="132" customWidth="1"/>
    <col min="11" max="16384" width="9.140625" style="1"/>
  </cols>
  <sheetData>
    <row r="1" spans="1:19" x14ac:dyDescent="0.2">
      <c r="A1" s="1" t="s">
        <v>1</v>
      </c>
    </row>
    <row r="2" spans="1:19" x14ac:dyDescent="0.2">
      <c r="A2" s="1" t="s">
        <v>0</v>
      </c>
      <c r="J2" s="58">
        <v>0</v>
      </c>
    </row>
    <row r="3" spans="1:19" x14ac:dyDescent="0.2">
      <c r="A3" s="82">
        <v>0</v>
      </c>
      <c r="B3" s="82">
        <v>2</v>
      </c>
      <c r="F3" s="141"/>
      <c r="G3" s="141"/>
      <c r="H3" s="141"/>
      <c r="I3" s="78"/>
      <c r="J3" s="58">
        <v>1</v>
      </c>
      <c r="K3" s="78"/>
      <c r="L3" s="78"/>
      <c r="M3" s="78"/>
      <c r="N3" s="78"/>
      <c r="O3" s="78"/>
      <c r="P3" s="78"/>
      <c r="Q3" s="78"/>
      <c r="R3" s="78"/>
      <c r="S3" s="78"/>
    </row>
    <row r="4" spans="1:19" ht="15" x14ac:dyDescent="0.25">
      <c r="A4" s="82">
        <v>0</v>
      </c>
      <c r="B4" s="82">
        <v>2</v>
      </c>
      <c r="C4" s="134" t="s">
        <v>160</v>
      </c>
      <c r="D4" s="135" t="s">
        <v>91</v>
      </c>
      <c r="E4" s="135" t="s">
        <v>93</v>
      </c>
      <c r="F4" s="135" t="s">
        <v>94</v>
      </c>
      <c r="G4" s="136" t="s">
        <v>87</v>
      </c>
      <c r="H4" s="134" t="s">
        <v>95</v>
      </c>
      <c r="I4" s="134" t="s">
        <v>18</v>
      </c>
      <c r="J4" s="58">
        <v>1</v>
      </c>
      <c r="K4" s="78"/>
      <c r="L4" s="78"/>
      <c r="M4" s="78"/>
      <c r="N4" s="78"/>
      <c r="O4" s="78"/>
      <c r="P4" s="78"/>
      <c r="Q4" s="78"/>
      <c r="R4" s="78"/>
      <c r="S4" s="78"/>
    </row>
    <row r="5" spans="1:19" x14ac:dyDescent="0.2">
      <c r="A5" s="82">
        <v>0</v>
      </c>
      <c r="B5" s="82">
        <v>2</v>
      </c>
      <c r="C5" s="137">
        <v>0</v>
      </c>
      <c r="D5" s="137">
        <v>4</v>
      </c>
      <c r="E5" s="137">
        <f>D5/$D$10</f>
        <v>0.2</v>
      </c>
      <c r="F5" s="137">
        <f>E5*100</f>
        <v>20</v>
      </c>
      <c r="G5" s="133">
        <v>4</v>
      </c>
      <c r="H5" s="133">
        <f>E5</f>
        <v>0.2</v>
      </c>
      <c r="I5" s="133">
        <f>F5</f>
        <v>20</v>
      </c>
      <c r="J5" s="58">
        <v>1</v>
      </c>
      <c r="K5" s="78"/>
      <c r="L5" s="78"/>
      <c r="M5" s="78"/>
      <c r="N5" s="78"/>
      <c r="O5" s="78"/>
      <c r="P5" s="78"/>
      <c r="Q5" s="78"/>
      <c r="R5" s="78"/>
      <c r="S5" s="78"/>
    </row>
    <row r="6" spans="1:19" x14ac:dyDescent="0.2">
      <c r="A6" s="82">
        <v>0</v>
      </c>
      <c r="B6" s="82">
        <v>2</v>
      </c>
      <c r="C6" s="137">
        <v>1</v>
      </c>
      <c r="D6" s="137">
        <v>8</v>
      </c>
      <c r="E6" s="137">
        <f t="shared" ref="E6:E9" si="0">D6/$D$10</f>
        <v>0.4</v>
      </c>
      <c r="F6" s="137">
        <f t="shared" ref="F6:F9" si="1">E6*100</f>
        <v>40</v>
      </c>
      <c r="G6" s="133">
        <f t="shared" ref="G6:I9" si="2">G5+D6</f>
        <v>12</v>
      </c>
      <c r="H6" s="133">
        <f t="shared" si="2"/>
        <v>0.60000000000000009</v>
      </c>
      <c r="I6" s="133">
        <f t="shared" si="2"/>
        <v>60</v>
      </c>
      <c r="J6" s="58">
        <v>3</v>
      </c>
      <c r="K6" s="78"/>
      <c r="L6" s="78"/>
      <c r="M6" s="78"/>
      <c r="N6" s="78"/>
      <c r="O6" s="78"/>
      <c r="P6" s="78"/>
      <c r="Q6" s="78"/>
      <c r="R6" s="78"/>
      <c r="S6" s="78"/>
    </row>
    <row r="7" spans="1:19" x14ac:dyDescent="0.2">
      <c r="A7" s="82">
        <v>1</v>
      </c>
      <c r="B7" s="82">
        <v>3</v>
      </c>
      <c r="C7" s="137">
        <v>2</v>
      </c>
      <c r="D7" s="137">
        <v>4</v>
      </c>
      <c r="E7" s="137">
        <f t="shared" si="0"/>
        <v>0.2</v>
      </c>
      <c r="F7" s="137">
        <f t="shared" si="1"/>
        <v>20</v>
      </c>
      <c r="G7" s="133">
        <f t="shared" si="2"/>
        <v>16</v>
      </c>
      <c r="H7" s="133">
        <f t="shared" si="2"/>
        <v>0.8</v>
      </c>
      <c r="I7" s="133">
        <f t="shared" si="2"/>
        <v>80</v>
      </c>
      <c r="J7" s="58">
        <v>1</v>
      </c>
      <c r="K7" s="78"/>
      <c r="L7" s="78"/>
      <c r="M7" s="78"/>
      <c r="N7" s="78"/>
      <c r="O7" s="78"/>
      <c r="P7" s="78"/>
      <c r="Q7" s="78"/>
      <c r="R7" s="78"/>
      <c r="S7" s="78"/>
    </row>
    <row r="8" spans="1:19" x14ac:dyDescent="0.2">
      <c r="A8" s="82">
        <v>1</v>
      </c>
      <c r="B8" s="82">
        <v>3</v>
      </c>
      <c r="C8" s="137">
        <v>3</v>
      </c>
      <c r="D8" s="137">
        <v>3</v>
      </c>
      <c r="E8" s="137">
        <f t="shared" si="0"/>
        <v>0.15</v>
      </c>
      <c r="F8" s="137">
        <f t="shared" si="1"/>
        <v>15</v>
      </c>
      <c r="G8" s="133">
        <f t="shared" si="2"/>
        <v>19</v>
      </c>
      <c r="H8" s="133">
        <f t="shared" si="2"/>
        <v>0.95000000000000007</v>
      </c>
      <c r="I8" s="133">
        <f t="shared" si="2"/>
        <v>95</v>
      </c>
      <c r="J8" s="58">
        <v>8</v>
      </c>
      <c r="K8" s="78"/>
      <c r="L8" s="78"/>
      <c r="M8" s="78"/>
      <c r="N8" s="78"/>
      <c r="O8" s="78"/>
      <c r="P8" s="78"/>
      <c r="Q8" s="78"/>
      <c r="R8" s="78"/>
      <c r="S8" s="78"/>
    </row>
    <row r="9" spans="1:19" x14ac:dyDescent="0.2">
      <c r="A9" s="82">
        <v>1</v>
      </c>
      <c r="B9" s="82">
        <v>3</v>
      </c>
      <c r="C9" s="137">
        <v>4</v>
      </c>
      <c r="D9" s="137">
        <v>1</v>
      </c>
      <c r="E9" s="137">
        <f t="shared" si="0"/>
        <v>0.05</v>
      </c>
      <c r="F9" s="137">
        <f t="shared" si="1"/>
        <v>5</v>
      </c>
      <c r="G9" s="133">
        <f t="shared" si="2"/>
        <v>20</v>
      </c>
      <c r="H9" s="133">
        <f t="shared" si="2"/>
        <v>1</v>
      </c>
      <c r="I9" s="133">
        <f t="shared" si="2"/>
        <v>100</v>
      </c>
      <c r="J9" s="58">
        <v>2</v>
      </c>
      <c r="K9" s="2"/>
    </row>
    <row r="10" spans="1:19" x14ac:dyDescent="0.2">
      <c r="A10" s="82">
        <v>1</v>
      </c>
      <c r="B10" s="82">
        <v>4</v>
      </c>
      <c r="C10" s="138" t="s">
        <v>92</v>
      </c>
      <c r="D10" s="139">
        <f>SUM(D5:D9)</f>
        <v>20</v>
      </c>
      <c r="E10" s="139">
        <f>SUM(E5:E9)</f>
        <v>1</v>
      </c>
      <c r="F10" s="139">
        <f>SUM(F5:F9)</f>
        <v>100</v>
      </c>
      <c r="G10" s="140"/>
      <c r="H10" s="140"/>
      <c r="I10" s="140"/>
      <c r="J10" s="58">
        <v>4</v>
      </c>
    </row>
    <row r="11" spans="1:19" x14ac:dyDescent="0.2">
      <c r="A11" s="82">
        <v>1</v>
      </c>
      <c r="B11" s="82"/>
      <c r="J11" s="58">
        <v>6</v>
      </c>
    </row>
    <row r="12" spans="1:19" x14ac:dyDescent="0.2">
      <c r="A12" s="82">
        <v>1</v>
      </c>
      <c r="B12" s="82"/>
      <c r="J12" s="58">
        <v>1</v>
      </c>
    </row>
    <row r="13" spans="1:19" x14ac:dyDescent="0.2">
      <c r="A13" s="82">
        <v>1</v>
      </c>
      <c r="B13" s="82"/>
    </row>
    <row r="14" spans="1:19" x14ac:dyDescent="0.2">
      <c r="A14" s="82">
        <v>1</v>
      </c>
      <c r="B14" s="82"/>
    </row>
    <row r="15" spans="1:19" x14ac:dyDescent="0.2">
      <c r="A15" s="133">
        <f>SUM(A3:B14)</f>
        <v>29</v>
      </c>
      <c r="B15" s="1" t="s">
        <v>25</v>
      </c>
    </row>
    <row r="16" spans="1:19" x14ac:dyDescent="0.2">
      <c r="A16" s="133">
        <f>A15/20</f>
        <v>1.45</v>
      </c>
      <c r="B16" s="1" t="s">
        <v>26</v>
      </c>
    </row>
    <row r="17" spans="1:2" x14ac:dyDescent="0.2">
      <c r="A17" s="133">
        <f>MEDIAN(A3:B14)</f>
        <v>1</v>
      </c>
      <c r="B17" s="1" t="s">
        <v>158</v>
      </c>
    </row>
    <row r="18" spans="1:2" x14ac:dyDescent="0.2">
      <c r="A18" s="133">
        <f>_xlfn.MODE.SNGL(A3:B14)</f>
        <v>1</v>
      </c>
      <c r="B18" s="1" t="s">
        <v>159</v>
      </c>
    </row>
  </sheetData>
  <mergeCells count="1">
    <mergeCell ref="F3:H3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workbookViewId="0">
      <selection activeCell="D26" sqref="D26"/>
    </sheetView>
  </sheetViews>
  <sheetFormatPr defaultRowHeight="15" x14ac:dyDescent="0.25"/>
  <cols>
    <col min="4" max="4" width="10" customWidth="1"/>
    <col min="5" max="5" width="16.7109375" customWidth="1"/>
  </cols>
  <sheetData>
    <row r="1" spans="1:5" ht="18.75" x14ac:dyDescent="0.3">
      <c r="A1" s="37" t="s">
        <v>51</v>
      </c>
      <c r="B1" s="37" t="s">
        <v>52</v>
      </c>
      <c r="D1" s="48" t="s">
        <v>51</v>
      </c>
      <c r="E1" s="48" t="s">
        <v>53</v>
      </c>
    </row>
    <row r="2" spans="1:5" ht="18.75" x14ac:dyDescent="0.3">
      <c r="A2" s="37">
        <v>1</v>
      </c>
      <c r="B2" s="37">
        <v>9.1999999999999993</v>
      </c>
      <c r="D2" s="48">
        <v>0</v>
      </c>
      <c r="E2" s="48">
        <v>9.4</v>
      </c>
    </row>
    <row r="3" spans="1:5" ht="18.75" x14ac:dyDescent="0.3">
      <c r="A3" s="37">
        <v>1</v>
      </c>
      <c r="B3" s="37">
        <v>7.4</v>
      </c>
      <c r="D3" s="48">
        <v>2</v>
      </c>
      <c r="E3" s="48">
        <v>11.64</v>
      </c>
    </row>
    <row r="4" spans="1:5" ht="18.75" x14ac:dyDescent="0.3">
      <c r="A4" s="37">
        <v>1</v>
      </c>
      <c r="B4" s="37">
        <v>9</v>
      </c>
      <c r="D4" s="48">
        <v>4</v>
      </c>
      <c r="E4" s="48">
        <v>12.66</v>
      </c>
    </row>
    <row r="5" spans="1:5" ht="18.75" x14ac:dyDescent="0.3">
      <c r="A5" s="37">
        <v>1</v>
      </c>
      <c r="B5" s="37">
        <v>12</v>
      </c>
      <c r="C5">
        <f>AVERAGE(B2:B6)</f>
        <v>9.4</v>
      </c>
      <c r="D5" s="48">
        <v>6</v>
      </c>
      <c r="E5" s="48">
        <v>11</v>
      </c>
    </row>
    <row r="6" spans="1:5" x14ac:dyDescent="0.25">
      <c r="A6" s="37">
        <v>1</v>
      </c>
      <c r="B6" s="37">
        <v>9.4</v>
      </c>
    </row>
    <row r="7" spans="1:5" x14ac:dyDescent="0.25">
      <c r="A7" s="37">
        <v>2</v>
      </c>
      <c r="B7" s="37">
        <v>12.1</v>
      </c>
    </row>
    <row r="8" spans="1:5" x14ac:dyDescent="0.25">
      <c r="A8" s="37">
        <v>2</v>
      </c>
      <c r="B8" s="37">
        <v>11.4</v>
      </c>
    </row>
    <row r="9" spans="1:5" x14ac:dyDescent="0.25">
      <c r="A9" s="37">
        <v>2</v>
      </c>
      <c r="B9" s="37">
        <v>10.8</v>
      </c>
    </row>
    <row r="10" spans="1:5" x14ac:dyDescent="0.25">
      <c r="A10" s="37">
        <v>2</v>
      </c>
      <c r="B10" s="37">
        <v>12.3</v>
      </c>
    </row>
    <row r="11" spans="1:5" x14ac:dyDescent="0.25">
      <c r="A11" s="37">
        <v>2</v>
      </c>
      <c r="B11" s="37">
        <v>11.6</v>
      </c>
      <c r="C11">
        <f>AVERAGE(B7:B11)</f>
        <v>11.639999999999999</v>
      </c>
    </row>
    <row r="12" spans="1:5" x14ac:dyDescent="0.25">
      <c r="A12" s="37">
        <v>3</v>
      </c>
      <c r="B12" s="37">
        <v>13.2</v>
      </c>
    </row>
    <row r="13" spans="1:5" x14ac:dyDescent="0.25">
      <c r="A13" s="37">
        <v>3</v>
      </c>
      <c r="B13" s="37">
        <v>13</v>
      </c>
    </row>
    <row r="14" spans="1:5" x14ac:dyDescent="0.25">
      <c r="A14" s="37">
        <v>3</v>
      </c>
      <c r="B14" s="37">
        <v>11.9</v>
      </c>
    </row>
    <row r="15" spans="1:5" x14ac:dyDescent="0.25">
      <c r="A15" s="37">
        <v>3</v>
      </c>
      <c r="B15" s="37">
        <v>12.5</v>
      </c>
    </row>
    <row r="16" spans="1:5" x14ac:dyDescent="0.25">
      <c r="A16" s="37">
        <v>3</v>
      </c>
      <c r="B16" s="37">
        <v>12.7</v>
      </c>
      <c r="C16">
        <f>AVERAGE(B12:B16)</f>
        <v>12.66</v>
      </c>
    </row>
    <row r="17" spans="1:3" x14ac:dyDescent="0.25">
      <c r="A17" s="37">
        <v>4</v>
      </c>
      <c r="B17" s="37">
        <v>10.199999999999999</v>
      </c>
    </row>
    <row r="18" spans="1:3" x14ac:dyDescent="0.25">
      <c r="A18" s="37">
        <v>4</v>
      </c>
      <c r="B18" s="37">
        <v>11.6</v>
      </c>
    </row>
    <row r="19" spans="1:3" x14ac:dyDescent="0.25">
      <c r="A19" s="37">
        <v>4</v>
      </c>
      <c r="B19" s="37">
        <v>11.4</v>
      </c>
    </row>
    <row r="20" spans="1:3" x14ac:dyDescent="0.25">
      <c r="A20" s="37">
        <v>4</v>
      </c>
      <c r="B20" s="37">
        <v>11.1</v>
      </c>
    </row>
    <row r="21" spans="1:3" x14ac:dyDescent="0.25">
      <c r="A21" s="37">
        <v>4</v>
      </c>
      <c r="B21" s="37">
        <v>10.7</v>
      </c>
      <c r="C21">
        <f>AVERAGE(B17:B21)</f>
        <v>11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5"/>
  <sheetViews>
    <sheetView workbookViewId="0">
      <selection activeCell="D8" sqref="D8"/>
    </sheetView>
  </sheetViews>
  <sheetFormatPr defaultRowHeight="15" x14ac:dyDescent="0.25"/>
  <cols>
    <col min="1" max="1" width="17.85546875" customWidth="1"/>
    <col min="2" max="2" width="22.42578125" customWidth="1"/>
    <col min="5" max="5" width="39.5703125" bestFit="1" customWidth="1"/>
    <col min="6" max="6" width="12.7109375" bestFit="1" customWidth="1"/>
    <col min="7" max="7" width="10.140625" bestFit="1" customWidth="1"/>
  </cols>
  <sheetData>
    <row r="1" spans="1:8" ht="23.25" x14ac:dyDescent="0.35">
      <c r="A1" s="50" t="s">
        <v>80</v>
      </c>
      <c r="B1" s="50" t="s">
        <v>81</v>
      </c>
      <c r="E1" t="s">
        <v>82</v>
      </c>
    </row>
    <row r="2" spans="1:8" ht="24" thickBot="1" x14ac:dyDescent="0.4">
      <c r="A2" s="50">
        <v>10</v>
      </c>
      <c r="B2" s="50">
        <v>12</v>
      </c>
    </row>
    <row r="3" spans="1:8" ht="23.25" x14ac:dyDescent="0.35">
      <c r="A3" s="50">
        <v>11</v>
      </c>
      <c r="B3" s="50">
        <v>12.5</v>
      </c>
      <c r="E3" s="40"/>
      <c r="F3" s="40" t="s">
        <v>68</v>
      </c>
      <c r="G3" s="40" t="s">
        <v>69</v>
      </c>
    </row>
    <row r="4" spans="1:8" ht="23.25" x14ac:dyDescent="0.35">
      <c r="A4" s="50">
        <v>11.5</v>
      </c>
      <c r="B4" s="50">
        <v>13</v>
      </c>
      <c r="E4" s="8" t="s">
        <v>23</v>
      </c>
      <c r="F4" s="8">
        <v>10.9</v>
      </c>
      <c r="G4" s="8">
        <v>12.7</v>
      </c>
    </row>
    <row r="5" spans="1:8" ht="23.25" x14ac:dyDescent="0.35">
      <c r="A5" s="50">
        <v>10</v>
      </c>
      <c r="B5" s="50">
        <v>12</v>
      </c>
      <c r="E5" s="8" t="s">
        <v>58</v>
      </c>
      <c r="F5" s="8">
        <v>0.8</v>
      </c>
      <c r="G5" s="8">
        <v>0.7</v>
      </c>
    </row>
    <row r="6" spans="1:8" ht="23.25" x14ac:dyDescent="0.35">
      <c r="A6" s="50">
        <v>12</v>
      </c>
      <c r="B6" s="50">
        <v>14</v>
      </c>
      <c r="E6" s="8" t="s">
        <v>59</v>
      </c>
      <c r="F6" s="8">
        <v>5</v>
      </c>
      <c r="G6" s="8">
        <v>5</v>
      </c>
    </row>
    <row r="7" spans="1:8" ht="23.25" x14ac:dyDescent="0.35">
      <c r="A7" s="51">
        <v>10.9</v>
      </c>
      <c r="B7" s="51">
        <v>12.7</v>
      </c>
      <c r="E7" s="8" t="s">
        <v>83</v>
      </c>
      <c r="F7" s="8">
        <v>0.95211817431301193</v>
      </c>
      <c r="G7" s="8"/>
    </row>
    <row r="8" spans="1:8" x14ac:dyDescent="0.25">
      <c r="E8" s="8" t="s">
        <v>60</v>
      </c>
      <c r="F8" s="8">
        <v>0</v>
      </c>
      <c r="G8" s="8"/>
    </row>
    <row r="9" spans="1:8" x14ac:dyDescent="0.25">
      <c r="E9" s="8" t="s">
        <v>61</v>
      </c>
      <c r="F9" s="8">
        <v>4</v>
      </c>
      <c r="G9" s="8"/>
    </row>
    <row r="10" spans="1:8" x14ac:dyDescent="0.25">
      <c r="E10" s="8" t="s">
        <v>62</v>
      </c>
      <c r="F10" s="8">
        <v>-14.696938456699053</v>
      </c>
      <c r="G10" s="8"/>
    </row>
    <row r="11" spans="1:8" x14ac:dyDescent="0.25">
      <c r="E11" s="8" t="s">
        <v>63</v>
      </c>
      <c r="F11" s="45">
        <v>6.2363017620798062E-5</v>
      </c>
      <c r="G11" s="8"/>
    </row>
    <row r="12" spans="1:8" x14ac:dyDescent="0.25">
      <c r="E12" s="8" t="s">
        <v>64</v>
      </c>
      <c r="F12" s="8">
        <v>2.1318467863266499</v>
      </c>
      <c r="G12" s="8"/>
    </row>
    <row r="13" spans="1:8" x14ac:dyDescent="0.25">
      <c r="E13" s="46" t="s">
        <v>65</v>
      </c>
      <c r="F13" s="46">
        <v>1.2472603524159599E-4</v>
      </c>
      <c r="G13" s="8">
        <v>0.17599999999999999</v>
      </c>
      <c r="H13">
        <v>0.05</v>
      </c>
    </row>
    <row r="14" spans="1:8" ht="15.75" thickBot="1" x14ac:dyDescent="0.3">
      <c r="E14" s="39" t="s">
        <v>66</v>
      </c>
      <c r="F14" s="39">
        <v>2.7764451051977934</v>
      </c>
      <c r="G14" s="39"/>
    </row>
    <row r="15" spans="1:8" x14ac:dyDescent="0.25">
      <c r="E15" s="41"/>
      <c r="F15" s="41"/>
      <c r="G15" s="4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2"/>
  <sheetViews>
    <sheetView workbookViewId="0">
      <selection activeCell="D4" sqref="D4"/>
    </sheetView>
  </sheetViews>
  <sheetFormatPr defaultRowHeight="15" x14ac:dyDescent="0.25"/>
  <cols>
    <col min="1" max="1" width="14.42578125" customWidth="1"/>
    <col min="2" max="2" width="14.7109375" customWidth="1"/>
    <col min="4" max="4" width="9.5703125" bestFit="1" customWidth="1"/>
    <col min="7" max="7" width="52.28515625" bestFit="1" customWidth="1"/>
    <col min="8" max="9" width="12" bestFit="1" customWidth="1"/>
  </cols>
  <sheetData>
    <row r="1" spans="1:9" x14ac:dyDescent="0.25">
      <c r="A1" s="37" t="s">
        <v>56</v>
      </c>
      <c r="B1" s="37" t="s">
        <v>55</v>
      </c>
    </row>
    <row r="2" spans="1:9" x14ac:dyDescent="0.25">
      <c r="A2" s="37">
        <v>0.23400000000000001</v>
      </c>
      <c r="B2" s="37">
        <v>0.23400000000000001</v>
      </c>
      <c r="D2" s="43"/>
      <c r="G2" t="s">
        <v>57</v>
      </c>
    </row>
    <row r="3" spans="1:9" ht="15.75" thickBot="1" x14ac:dyDescent="0.3">
      <c r="A3" s="37">
        <v>0.41</v>
      </c>
      <c r="B3" s="37">
        <v>0.247</v>
      </c>
      <c r="D3" s="37">
        <f>_xlfn.T.TEST(A2:A21,B2:B21,2,3)</f>
        <v>0.8608598265117976</v>
      </c>
      <c r="E3" s="37">
        <v>0.05</v>
      </c>
    </row>
    <row r="4" spans="1:9" x14ac:dyDescent="0.25">
      <c r="A4" s="37">
        <v>0.23300000000000001</v>
      </c>
      <c r="B4" s="37">
        <v>0.24</v>
      </c>
      <c r="G4" s="40"/>
      <c r="H4" s="40">
        <v>0.23400000000000001</v>
      </c>
      <c r="I4" s="40">
        <v>0.23400000000000001</v>
      </c>
    </row>
    <row r="5" spans="1:9" x14ac:dyDescent="0.25">
      <c r="A5" s="37">
        <v>0.23799999999999999</v>
      </c>
      <c r="B5" s="37">
        <v>0.247</v>
      </c>
      <c r="G5" s="8" t="s">
        <v>23</v>
      </c>
      <c r="H5" s="8">
        <v>0.24573684210526314</v>
      </c>
      <c r="I5" s="8">
        <v>0.24410526315789474</v>
      </c>
    </row>
    <row r="6" spans="1:9" x14ac:dyDescent="0.25">
      <c r="A6" s="37">
        <v>0.23599999999999999</v>
      </c>
      <c r="B6" s="37">
        <v>0.24199999999999999</v>
      </c>
      <c r="G6" s="8" t="s">
        <v>58</v>
      </c>
      <c r="H6" s="8">
        <v>1.5865380116959111E-3</v>
      </c>
      <c r="I6" s="8">
        <v>8.2105263157894883E-6</v>
      </c>
    </row>
    <row r="7" spans="1:9" x14ac:dyDescent="0.25">
      <c r="A7" s="37">
        <v>0.23899999999999999</v>
      </c>
      <c r="B7" s="37">
        <v>0.246</v>
      </c>
      <c r="G7" s="8" t="s">
        <v>59</v>
      </c>
      <c r="H7" s="8">
        <v>19</v>
      </c>
      <c r="I7" s="8">
        <v>19</v>
      </c>
    </row>
    <row r="8" spans="1:9" x14ac:dyDescent="0.25">
      <c r="A8" s="37">
        <v>0.23499999999999999</v>
      </c>
      <c r="B8" s="37">
        <v>0.24399999999999999</v>
      </c>
      <c r="G8" s="8" t="s">
        <v>60</v>
      </c>
      <c r="H8" s="8">
        <v>0</v>
      </c>
      <c r="I8" s="8"/>
    </row>
    <row r="9" spans="1:9" x14ac:dyDescent="0.25">
      <c r="A9" s="37">
        <v>0.23599999999999999</v>
      </c>
      <c r="B9" s="37">
        <v>0.24199999999999999</v>
      </c>
      <c r="G9" s="8" t="s">
        <v>61</v>
      </c>
      <c r="H9" s="8">
        <v>18</v>
      </c>
      <c r="I9" s="8"/>
    </row>
    <row r="10" spans="1:9" x14ac:dyDescent="0.25">
      <c r="A10" s="37">
        <v>0.23799999999999999</v>
      </c>
      <c r="B10" s="37">
        <v>0.245</v>
      </c>
      <c r="G10" s="8" t="s">
        <v>62</v>
      </c>
      <c r="H10" s="46">
        <v>0.17808969372298725</v>
      </c>
      <c r="I10" s="8"/>
    </row>
    <row r="11" spans="1:9" x14ac:dyDescent="0.25">
      <c r="A11" s="37">
        <v>0.23699999999999999</v>
      </c>
      <c r="B11" s="37">
        <v>0.246</v>
      </c>
      <c r="G11" s="8" t="s">
        <v>63</v>
      </c>
      <c r="H11" s="8">
        <v>0.43032073885824218</v>
      </c>
      <c r="I11" s="8"/>
    </row>
    <row r="12" spans="1:9" x14ac:dyDescent="0.25">
      <c r="A12" s="37">
        <v>0.23400000000000001</v>
      </c>
      <c r="B12" s="37">
        <v>0.24</v>
      </c>
      <c r="G12" s="8" t="s">
        <v>64</v>
      </c>
      <c r="H12" s="8">
        <v>1.7340636066175394</v>
      </c>
      <c r="I12" s="8"/>
    </row>
    <row r="13" spans="1:9" x14ac:dyDescent="0.25">
      <c r="A13" s="37">
        <v>0.23300000000000001</v>
      </c>
      <c r="B13" s="37">
        <v>0.24</v>
      </c>
      <c r="G13" s="54" t="s">
        <v>65</v>
      </c>
      <c r="H13" s="55">
        <v>0.86064147771648436</v>
      </c>
      <c r="I13" s="55">
        <v>0.05</v>
      </c>
    </row>
    <row r="14" spans="1:9" ht="15.75" thickBot="1" x14ac:dyDescent="0.3">
      <c r="A14" s="37">
        <v>0.23699999999999999</v>
      </c>
      <c r="B14" s="37">
        <v>0.246</v>
      </c>
      <c r="G14" s="39" t="s">
        <v>66</v>
      </c>
      <c r="H14" s="39">
        <v>2.1009220402410378</v>
      </c>
      <c r="I14" s="39"/>
    </row>
    <row r="15" spans="1:9" x14ac:dyDescent="0.25">
      <c r="A15" s="37">
        <v>0.23499999999999999</v>
      </c>
      <c r="B15" s="37">
        <v>0.24099999999999999</v>
      </c>
      <c r="G15" s="8"/>
      <c r="H15" s="8"/>
      <c r="I15" s="8"/>
    </row>
    <row r="16" spans="1:9" x14ac:dyDescent="0.25">
      <c r="A16" s="37">
        <v>0.23599999999999999</v>
      </c>
      <c r="B16" s="37">
        <v>0.24299999999999999</v>
      </c>
      <c r="G16" s="8"/>
      <c r="H16" s="8"/>
      <c r="I16" s="8"/>
    </row>
    <row r="17" spans="1:10" x14ac:dyDescent="0.25">
      <c r="A17" s="37">
        <v>0.23799999999999999</v>
      </c>
      <c r="B17" s="37">
        <v>0.247</v>
      </c>
    </row>
    <row r="18" spans="1:10" x14ac:dyDescent="0.25">
      <c r="A18" s="37">
        <v>0.23699999999999999</v>
      </c>
      <c r="B18" s="37">
        <v>0.24299999999999999</v>
      </c>
    </row>
    <row r="19" spans="1:10" x14ac:dyDescent="0.25">
      <c r="A19" s="37">
        <v>0.23899999999999999</v>
      </c>
      <c r="B19" s="37">
        <v>0.246</v>
      </c>
      <c r="G19" s="41"/>
      <c r="H19" s="41"/>
      <c r="I19" s="41"/>
    </row>
    <row r="20" spans="1:10" x14ac:dyDescent="0.25">
      <c r="A20" s="37">
        <v>0.24099999999999999</v>
      </c>
      <c r="B20" s="37">
        <v>0.25</v>
      </c>
      <c r="G20" t="s">
        <v>67</v>
      </c>
      <c r="J20" s="41"/>
    </row>
    <row r="21" spans="1:10" ht="15.75" thickBot="1" x14ac:dyDescent="0.3">
      <c r="A21" s="37">
        <v>0.23699999999999999</v>
      </c>
      <c r="B21" s="37">
        <v>0.24299999999999999</v>
      </c>
      <c r="J21" s="41"/>
    </row>
    <row r="22" spans="1:10" x14ac:dyDescent="0.25">
      <c r="A22" s="52">
        <f>_xlfn.VAR.S(A2:A21)</f>
        <v>1.5099236842105281E-3</v>
      </c>
      <c r="B22" s="52">
        <f>_xlfn.VAR.S(B2:B21)</f>
        <v>1.288421052631578E-5</v>
      </c>
      <c r="G22" s="40"/>
      <c r="H22" s="40" t="s">
        <v>68</v>
      </c>
      <c r="I22" s="40" t="s">
        <v>69</v>
      </c>
      <c r="J22" s="41"/>
    </row>
    <row r="23" spans="1:10" x14ac:dyDescent="0.25">
      <c r="A23" s="53">
        <f>AVERAGE(A2:A21)</f>
        <v>0.24514999999999998</v>
      </c>
      <c r="B23" s="53">
        <f>AVERAGE(B2:B21)</f>
        <v>0.24359999999999998</v>
      </c>
      <c r="G23" s="8" t="s">
        <v>23</v>
      </c>
      <c r="H23" s="8">
        <v>0.24514999999999998</v>
      </c>
      <c r="I23" s="8">
        <v>0.24359999999999998</v>
      </c>
      <c r="J23" s="41"/>
    </row>
    <row r="24" spans="1:10" x14ac:dyDescent="0.25">
      <c r="G24" s="8" t="s">
        <v>70</v>
      </c>
      <c r="H24" s="8">
        <v>1.5100000000000001E-3</v>
      </c>
      <c r="I24" s="8">
        <v>1.2999999999999999E-5</v>
      </c>
      <c r="J24" s="41"/>
    </row>
    <row r="25" spans="1:10" x14ac:dyDescent="0.25">
      <c r="G25" s="8" t="s">
        <v>59</v>
      </c>
      <c r="H25" s="8">
        <v>20</v>
      </c>
      <c r="I25" s="8">
        <v>20</v>
      </c>
      <c r="J25" s="41"/>
    </row>
    <row r="26" spans="1:10" x14ac:dyDescent="0.25">
      <c r="G26" s="8" t="s">
        <v>60</v>
      </c>
      <c r="H26" s="8">
        <v>0</v>
      </c>
      <c r="I26" s="8"/>
      <c r="J26" s="41"/>
    </row>
    <row r="27" spans="1:10" x14ac:dyDescent="0.25">
      <c r="G27" s="8" t="s">
        <v>71</v>
      </c>
      <c r="H27" s="46">
        <v>0.17762199528990785</v>
      </c>
      <c r="I27" s="8"/>
      <c r="J27" s="41"/>
    </row>
    <row r="28" spans="1:10" x14ac:dyDescent="0.25">
      <c r="G28" s="8" t="s">
        <v>72</v>
      </c>
      <c r="H28" s="8">
        <v>0.42950992473888183</v>
      </c>
      <c r="I28" s="8">
        <v>0.05</v>
      </c>
      <c r="J28" s="41"/>
    </row>
    <row r="29" spans="1:10" x14ac:dyDescent="0.25">
      <c r="G29" s="8" t="s">
        <v>73</v>
      </c>
      <c r="H29" s="8">
        <v>1.6448536269514715</v>
      </c>
      <c r="I29" s="8"/>
      <c r="J29" s="41" t="s">
        <v>84</v>
      </c>
    </row>
    <row r="30" spans="1:10" x14ac:dyDescent="0.25">
      <c r="G30" s="8" t="s">
        <v>74</v>
      </c>
      <c r="H30" s="8">
        <v>0.85901984947776366</v>
      </c>
      <c r="I30" s="8">
        <v>0.05</v>
      </c>
      <c r="J30" s="41"/>
    </row>
    <row r="31" spans="1:10" ht="15.75" thickBot="1" x14ac:dyDescent="0.3">
      <c r="G31" s="39" t="s">
        <v>75</v>
      </c>
      <c r="H31" s="39">
        <v>1.9599639845400536</v>
      </c>
      <c r="I31" s="39"/>
      <c r="J31" s="41"/>
    </row>
    <row r="32" spans="1:10" x14ac:dyDescent="0.25">
      <c r="G32" s="41"/>
      <c r="H32" s="41"/>
      <c r="I32" s="41"/>
      <c r="J32" s="4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6"/>
  <sheetViews>
    <sheetView workbookViewId="0">
      <selection activeCell="H20" sqref="H20"/>
    </sheetView>
  </sheetViews>
  <sheetFormatPr defaultRowHeight="15" x14ac:dyDescent="0.25"/>
  <cols>
    <col min="1" max="1" width="11.28515625" bestFit="1" customWidth="1"/>
    <col min="2" max="2" width="10.42578125" bestFit="1" customWidth="1"/>
    <col min="5" max="5" width="34.28515625" customWidth="1"/>
    <col min="6" max="6" width="14.140625" customWidth="1"/>
    <col min="7" max="7" width="13.42578125" customWidth="1"/>
    <col min="8" max="8" width="22.7109375" bestFit="1" customWidth="1"/>
    <col min="9" max="9" width="35.42578125" bestFit="1" customWidth="1"/>
    <col min="11" max="11" width="12.5703125" bestFit="1" customWidth="1"/>
  </cols>
  <sheetData>
    <row r="1" spans="1:11" x14ac:dyDescent="0.25">
      <c r="A1" s="37" t="s">
        <v>56</v>
      </c>
      <c r="B1" s="37" t="s">
        <v>55</v>
      </c>
      <c r="E1" t="s">
        <v>76</v>
      </c>
      <c r="H1" s="41"/>
      <c r="I1" t="s">
        <v>76</v>
      </c>
    </row>
    <row r="2" spans="1:11" ht="15.75" thickBot="1" x14ac:dyDescent="0.3">
      <c r="A2" s="37">
        <v>0.32400000000000001</v>
      </c>
      <c r="B2" s="37">
        <v>0.23400000000000001</v>
      </c>
      <c r="H2" s="41"/>
    </row>
    <row r="3" spans="1:11" x14ac:dyDescent="0.25">
      <c r="A3" s="37">
        <v>0.34100000000000003</v>
      </c>
      <c r="B3" s="37">
        <v>0.247</v>
      </c>
      <c r="E3" s="40"/>
      <c r="F3" s="40" t="s">
        <v>68</v>
      </c>
      <c r="G3" s="40" t="s">
        <v>69</v>
      </c>
      <c r="H3" s="42"/>
      <c r="I3" s="40"/>
      <c r="J3" s="40" t="s">
        <v>68</v>
      </c>
      <c r="K3" s="40" t="s">
        <v>69</v>
      </c>
    </row>
    <row r="4" spans="1:11" x14ac:dyDescent="0.25">
      <c r="A4" s="37">
        <v>0.32200000000000001</v>
      </c>
      <c r="B4" s="37">
        <v>0.24</v>
      </c>
      <c r="E4" s="8" t="s">
        <v>23</v>
      </c>
      <c r="F4" s="8">
        <v>0.37550000000000006</v>
      </c>
      <c r="G4" s="8">
        <v>0.24359999999999998</v>
      </c>
      <c r="H4" s="8"/>
      <c r="I4" s="8" t="s">
        <v>23</v>
      </c>
      <c r="J4" s="8">
        <v>0.37550000000000006</v>
      </c>
      <c r="K4" s="8">
        <v>0.24359999999999998</v>
      </c>
    </row>
    <row r="5" spans="1:11" x14ac:dyDescent="0.25">
      <c r="A5" s="37">
        <v>0.38400000000000001</v>
      </c>
      <c r="B5" s="37">
        <v>0.247</v>
      </c>
      <c r="E5" s="46" t="s">
        <v>58</v>
      </c>
      <c r="F5" s="46">
        <v>4.7973157894736686E-3</v>
      </c>
      <c r="G5" s="47">
        <v>1.288421052631578E-5</v>
      </c>
      <c r="H5" s="8"/>
      <c r="I5" s="8" t="s">
        <v>58</v>
      </c>
      <c r="J5" s="8">
        <v>4.7973157894736686E-3</v>
      </c>
      <c r="K5" s="45">
        <v>1.288421052631578E-5</v>
      </c>
    </row>
    <row r="6" spans="1:11" x14ac:dyDescent="0.25">
      <c r="A6" s="37">
        <v>0.32600000000000001</v>
      </c>
      <c r="B6" s="37">
        <v>0.24199999999999999</v>
      </c>
      <c r="E6" s="8" t="s">
        <v>59</v>
      </c>
      <c r="F6" s="8">
        <v>20</v>
      </c>
      <c r="G6" s="8">
        <v>20</v>
      </c>
      <c r="H6" s="8"/>
      <c r="I6" s="8" t="s">
        <v>59</v>
      </c>
      <c r="J6" s="8">
        <v>20</v>
      </c>
      <c r="K6" s="8">
        <v>20</v>
      </c>
    </row>
    <row r="7" spans="1:11" x14ac:dyDescent="0.25">
      <c r="A7" s="37">
        <v>0.36899999999999999</v>
      </c>
      <c r="B7" s="37">
        <v>0.246</v>
      </c>
      <c r="E7" s="8" t="s">
        <v>61</v>
      </c>
      <c r="F7" s="8">
        <v>19</v>
      </c>
      <c r="G7" s="8">
        <v>19</v>
      </c>
      <c r="H7" s="8"/>
      <c r="I7" s="8" t="s">
        <v>61</v>
      </c>
      <c r="J7" s="8">
        <v>19</v>
      </c>
      <c r="K7" s="8">
        <v>19</v>
      </c>
    </row>
    <row r="8" spans="1:11" x14ac:dyDescent="0.25">
      <c r="A8" s="37">
        <v>0.378</v>
      </c>
      <c r="B8" s="37">
        <v>0.24399999999999999</v>
      </c>
      <c r="E8" s="8" t="s">
        <v>77</v>
      </c>
      <c r="F8" s="8">
        <v>372.34068627450887</v>
      </c>
      <c r="G8" s="8"/>
      <c r="H8" s="8"/>
      <c r="I8" s="8" t="s">
        <v>77</v>
      </c>
      <c r="J8" s="8">
        <v>372.34068627450887</v>
      </c>
      <c r="K8" s="8"/>
    </row>
    <row r="9" spans="1:11" x14ac:dyDescent="0.25">
      <c r="A9" s="37">
        <v>0.39700000000000002</v>
      </c>
      <c r="B9" s="37">
        <v>0.24199999999999999</v>
      </c>
      <c r="E9" s="8" t="s">
        <v>78</v>
      </c>
      <c r="F9" s="45">
        <v>1.703863029767778E-20</v>
      </c>
      <c r="G9" s="8"/>
      <c r="H9" s="8"/>
      <c r="I9" s="8" t="s">
        <v>78</v>
      </c>
      <c r="J9" s="8">
        <v>1.703863029767778E-20</v>
      </c>
      <c r="K9" s="8"/>
    </row>
    <row r="10" spans="1:11" ht="15.75" thickBot="1" x14ac:dyDescent="0.3">
      <c r="A10" s="37">
        <v>0.34699999999999998</v>
      </c>
      <c r="B10" s="37">
        <v>0.245</v>
      </c>
      <c r="E10" s="39" t="s">
        <v>79</v>
      </c>
      <c r="F10" s="39">
        <v>2.1682516014062614</v>
      </c>
      <c r="G10" s="39"/>
      <c r="H10" s="8"/>
      <c r="I10" s="39" t="s">
        <v>79</v>
      </c>
      <c r="J10" s="39">
        <v>2.1682516014062614</v>
      </c>
      <c r="K10" s="39"/>
    </row>
    <row r="11" spans="1:11" x14ac:dyDescent="0.25">
      <c r="A11" s="37">
        <v>0.40100000000000002</v>
      </c>
      <c r="B11" s="37">
        <v>0.246</v>
      </c>
      <c r="G11" s="8"/>
      <c r="H11" s="8"/>
      <c r="I11" s="8"/>
      <c r="J11" s="41"/>
    </row>
    <row r="12" spans="1:11" x14ac:dyDescent="0.25">
      <c r="A12" s="37">
        <v>0.41199999999999998</v>
      </c>
      <c r="B12" s="37">
        <v>0.24</v>
      </c>
      <c r="E12" s="41"/>
      <c r="F12" s="41"/>
      <c r="G12" s="41"/>
      <c r="H12" s="44"/>
      <c r="I12" s="8"/>
      <c r="J12" s="41"/>
    </row>
    <row r="13" spans="1:11" x14ac:dyDescent="0.25">
      <c r="A13" s="37">
        <v>0.4</v>
      </c>
      <c r="B13" s="37">
        <v>0.24</v>
      </c>
      <c r="E13" s="41"/>
      <c r="F13" s="41"/>
      <c r="G13" s="41"/>
      <c r="H13" s="8"/>
      <c r="I13" s="8"/>
      <c r="J13" s="41"/>
    </row>
    <row r="14" spans="1:11" x14ac:dyDescent="0.25">
      <c r="A14" s="37">
        <v>0.39700000000000002</v>
      </c>
      <c r="B14" s="37">
        <v>0.246</v>
      </c>
      <c r="E14" t="s">
        <v>57</v>
      </c>
      <c r="H14" s="8"/>
      <c r="I14" s="8"/>
      <c r="J14" s="41"/>
    </row>
    <row r="15" spans="1:11" ht="15.75" thickBot="1" x14ac:dyDescent="0.3">
      <c r="A15" s="37">
        <v>0.39700000000000002</v>
      </c>
      <c r="B15" s="37">
        <v>0.24099999999999999</v>
      </c>
      <c r="H15" s="8"/>
      <c r="I15" s="8"/>
      <c r="J15" s="41"/>
    </row>
    <row r="16" spans="1:11" x14ac:dyDescent="0.25">
      <c r="A16" s="37">
        <v>0.51</v>
      </c>
      <c r="B16" s="37">
        <v>0.24299999999999999</v>
      </c>
      <c r="E16" s="40"/>
      <c r="F16" s="40">
        <v>0.32400000000000001</v>
      </c>
      <c r="G16" s="40">
        <v>0.23400000000000001</v>
      </c>
    </row>
    <row r="17" spans="1:8" x14ac:dyDescent="0.25">
      <c r="A17" s="37">
        <v>0.53100000000000003</v>
      </c>
      <c r="B17" s="37">
        <v>0.247</v>
      </c>
      <c r="E17" s="8" t="s">
        <v>23</v>
      </c>
      <c r="F17" s="56">
        <v>0.3782105263157895</v>
      </c>
      <c r="G17" s="56">
        <v>0.24410526315789474</v>
      </c>
    </row>
    <row r="18" spans="1:8" x14ac:dyDescent="0.25">
      <c r="A18" s="37">
        <v>0.254</v>
      </c>
      <c r="B18" s="37">
        <v>0.24299999999999999</v>
      </c>
      <c r="E18" s="8" t="s">
        <v>58</v>
      </c>
      <c r="F18" s="8">
        <v>4.9087309941520108E-3</v>
      </c>
      <c r="G18" s="8">
        <v>8.2105263157894883E-6</v>
      </c>
    </row>
    <row r="19" spans="1:8" x14ac:dyDescent="0.25">
      <c r="A19" s="37">
        <v>0.23699999999999999</v>
      </c>
      <c r="B19" s="37">
        <v>0.246</v>
      </c>
      <c r="E19" s="8" t="s">
        <v>59</v>
      </c>
      <c r="F19" s="8">
        <v>19</v>
      </c>
      <c r="G19" s="8">
        <v>19</v>
      </c>
    </row>
    <row r="20" spans="1:8" x14ac:dyDescent="0.25">
      <c r="A20" s="37">
        <v>0.378</v>
      </c>
      <c r="B20" s="37">
        <v>0.25</v>
      </c>
      <c r="E20" s="8" t="s">
        <v>60</v>
      </c>
      <c r="F20" s="8">
        <v>0</v>
      </c>
      <c r="G20" s="8"/>
    </row>
    <row r="21" spans="1:8" x14ac:dyDescent="0.25">
      <c r="A21" s="37">
        <v>0.40500000000000003</v>
      </c>
      <c r="B21" s="37">
        <v>0.24299999999999999</v>
      </c>
      <c r="E21" s="8" t="s">
        <v>61</v>
      </c>
      <c r="F21" s="8">
        <v>18</v>
      </c>
      <c r="G21" s="8"/>
    </row>
    <row r="22" spans="1:8" x14ac:dyDescent="0.25">
      <c r="A22" s="38">
        <f>_xlfn.VAR.S(A2:A21)</f>
        <v>4.7973157894736686E-3</v>
      </c>
      <c r="B22" s="38">
        <f>_xlfn.VAR.S(B2:B21)</f>
        <v>1.288421052631578E-5</v>
      </c>
      <c r="E22" s="8" t="s">
        <v>62</v>
      </c>
      <c r="F22" s="8">
        <v>8.3363339059602222</v>
      </c>
      <c r="G22" s="8"/>
    </row>
    <row r="23" spans="1:8" x14ac:dyDescent="0.25">
      <c r="E23" s="8" t="s">
        <v>63</v>
      </c>
      <c r="F23" s="45">
        <v>6.7829333810694594E-8</v>
      </c>
      <c r="G23" s="8">
        <v>0.05</v>
      </c>
    </row>
    <row r="24" spans="1:8" x14ac:dyDescent="0.25">
      <c r="E24" s="8" t="s">
        <v>64</v>
      </c>
      <c r="F24" s="8">
        <v>1.7340636066175394</v>
      </c>
      <c r="G24" s="8"/>
      <c r="H24" t="s">
        <v>85</v>
      </c>
    </row>
    <row r="25" spans="1:8" x14ac:dyDescent="0.25">
      <c r="E25" s="8" t="s">
        <v>65</v>
      </c>
      <c r="F25" s="45">
        <v>1.3565866762138919E-7</v>
      </c>
      <c r="G25" s="8">
        <v>0.05</v>
      </c>
    </row>
    <row r="26" spans="1:8" ht="15.75" thickBot="1" x14ac:dyDescent="0.3">
      <c r="E26" s="39" t="s">
        <v>66</v>
      </c>
      <c r="F26" s="39">
        <v>2.1009220402410378</v>
      </c>
      <c r="G26" s="39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0"/>
  <sheetViews>
    <sheetView topLeftCell="A10" zoomScale="170" zoomScaleNormal="170" workbookViewId="0">
      <selection activeCell="C22" sqref="C22"/>
    </sheetView>
  </sheetViews>
  <sheetFormatPr defaultRowHeight="15" x14ac:dyDescent="0.25"/>
  <cols>
    <col min="1" max="1" width="13.42578125" customWidth="1"/>
    <col min="2" max="2" width="27.140625" customWidth="1"/>
    <col min="4" max="4" width="32.140625" customWidth="1"/>
    <col min="5" max="5" width="17.42578125" customWidth="1"/>
    <col min="6" max="6" width="16.85546875" customWidth="1"/>
  </cols>
  <sheetData>
    <row r="1" spans="1:6" x14ac:dyDescent="0.25">
      <c r="A1" s="145" t="s">
        <v>119</v>
      </c>
      <c r="B1" s="145"/>
    </row>
    <row r="2" spans="1:6" ht="21" x14ac:dyDescent="0.35">
      <c r="A2" s="89" t="s">
        <v>111</v>
      </c>
      <c r="B2" s="89" t="s">
        <v>112</v>
      </c>
      <c r="D2" s="146" t="s">
        <v>67</v>
      </c>
      <c r="E2" s="146"/>
      <c r="F2" s="146"/>
    </row>
    <row r="3" spans="1:6" ht="15.75" thickBot="1" x14ac:dyDescent="0.3">
      <c r="A3" s="37">
        <v>37</v>
      </c>
      <c r="B3" s="37">
        <v>63.5</v>
      </c>
    </row>
    <row r="4" spans="1:6" x14ac:dyDescent="0.25">
      <c r="A4" s="37">
        <v>20</v>
      </c>
      <c r="B4" s="37">
        <v>70.400000000000006</v>
      </c>
      <c r="D4" s="40"/>
      <c r="E4" s="40" t="s">
        <v>111</v>
      </c>
      <c r="F4" s="40" t="s">
        <v>112</v>
      </c>
    </row>
    <row r="5" spans="1:6" x14ac:dyDescent="0.25">
      <c r="A5" s="37">
        <v>15</v>
      </c>
      <c r="B5" s="37">
        <v>66.2</v>
      </c>
      <c r="D5" s="8" t="s">
        <v>23</v>
      </c>
      <c r="E5" s="87">
        <v>65.5</v>
      </c>
      <c r="F5" s="87">
        <v>64.84</v>
      </c>
    </row>
    <row r="6" spans="1:6" x14ac:dyDescent="0.25">
      <c r="A6" s="37">
        <v>13</v>
      </c>
      <c r="B6" s="37">
        <v>56</v>
      </c>
      <c r="D6" s="8" t="s">
        <v>70</v>
      </c>
      <c r="E6" s="87">
        <v>35</v>
      </c>
      <c r="F6" s="87">
        <v>34</v>
      </c>
    </row>
    <row r="7" spans="1:6" x14ac:dyDescent="0.25">
      <c r="A7" s="37">
        <v>23</v>
      </c>
      <c r="B7" s="37">
        <v>60.3</v>
      </c>
      <c r="D7" s="8" t="s">
        <v>59</v>
      </c>
      <c r="E7" s="87">
        <v>10</v>
      </c>
      <c r="F7" s="87">
        <v>10</v>
      </c>
    </row>
    <row r="8" spans="1:6" x14ac:dyDescent="0.25">
      <c r="A8" s="37">
        <v>22</v>
      </c>
      <c r="B8" s="37">
        <v>74.5</v>
      </c>
      <c r="D8" s="8" t="s">
        <v>60</v>
      </c>
      <c r="E8" s="87">
        <v>0</v>
      </c>
      <c r="F8" s="87"/>
    </row>
    <row r="9" spans="1:6" x14ac:dyDescent="0.25">
      <c r="A9" s="37">
        <v>19</v>
      </c>
      <c r="B9" s="37">
        <v>69.8</v>
      </c>
      <c r="D9" s="96" t="s">
        <v>71</v>
      </c>
      <c r="E9" s="97">
        <v>0.25125770591686941</v>
      </c>
      <c r="F9" s="87"/>
    </row>
    <row r="10" spans="1:6" x14ac:dyDescent="0.25">
      <c r="A10" s="37">
        <v>17</v>
      </c>
      <c r="B10" s="37">
        <v>57.5</v>
      </c>
      <c r="D10" s="90" t="s">
        <v>72</v>
      </c>
      <c r="E10" s="91">
        <v>0.40080743611399827</v>
      </c>
      <c r="F10" s="87"/>
    </row>
    <row r="11" spans="1:6" x14ac:dyDescent="0.25">
      <c r="A11" s="37">
        <v>14</v>
      </c>
      <c r="B11" s="37">
        <v>63.3</v>
      </c>
      <c r="D11" s="90" t="s">
        <v>73</v>
      </c>
      <c r="E11" s="91">
        <v>1.6448536269514715</v>
      </c>
      <c r="F11" s="87"/>
    </row>
    <row r="12" spans="1:6" x14ac:dyDescent="0.25">
      <c r="A12" s="37">
        <v>25</v>
      </c>
      <c r="B12" s="37">
        <v>66.900000000000006</v>
      </c>
      <c r="D12" s="92" t="s">
        <v>74</v>
      </c>
      <c r="E12" s="93">
        <v>0.80161487222799654</v>
      </c>
      <c r="F12" s="87"/>
    </row>
    <row r="13" spans="1:6" ht="15.75" thickBot="1" x14ac:dyDescent="0.3">
      <c r="A13" s="37"/>
      <c r="B13" s="37"/>
      <c r="D13" s="94" t="s">
        <v>75</v>
      </c>
      <c r="E13" s="95">
        <v>1.9599639845400536</v>
      </c>
      <c r="F13" s="88"/>
    </row>
    <row r="14" spans="1:6" x14ac:dyDescent="0.25">
      <c r="A14" s="37">
        <f>AVERAGE(A3:A12)</f>
        <v>20.5</v>
      </c>
    </row>
    <row r="15" spans="1:6" x14ac:dyDescent="0.25">
      <c r="A15">
        <f>_xlfn.VAR.S(A3:A12)</f>
        <v>49.388888888888886</v>
      </c>
      <c r="B15" s="37">
        <f>_xlfn.VAR.S(B3:B12)</f>
        <v>34.63600000000001</v>
      </c>
    </row>
    <row r="16" spans="1:6" x14ac:dyDescent="0.25">
      <c r="A16">
        <f>SQRT(A15)</f>
        <v>7.0277228807693382</v>
      </c>
      <c r="D16" t="s">
        <v>117</v>
      </c>
    </row>
    <row r="17" spans="1:4" x14ac:dyDescent="0.25">
      <c r="A17">
        <f>_xlfn.STDEV.S(A3:A12)</f>
        <v>7.0277228807693382</v>
      </c>
      <c r="D17" t="s">
        <v>118</v>
      </c>
    </row>
    <row r="18" spans="1:4" x14ac:dyDescent="0.25">
      <c r="A18" s="98">
        <f>(A16/A14)*100</f>
        <v>34.281575028143116</v>
      </c>
    </row>
    <row r="19" spans="1:4" x14ac:dyDescent="0.25">
      <c r="B19" t="s">
        <v>67</v>
      </c>
    </row>
    <row r="20" spans="1:4" ht="15.75" thickBot="1" x14ac:dyDescent="0.3"/>
    <row r="21" spans="1:4" x14ac:dyDescent="0.25">
      <c r="B21" s="40"/>
      <c r="C21" s="40" t="s">
        <v>111</v>
      </c>
      <c r="D21" s="40" t="s">
        <v>112</v>
      </c>
    </row>
    <row r="22" spans="1:4" x14ac:dyDescent="0.25">
      <c r="B22" s="8" t="s">
        <v>23</v>
      </c>
      <c r="C22" s="8">
        <v>20.5</v>
      </c>
      <c r="D22" s="8">
        <v>64.84</v>
      </c>
    </row>
    <row r="23" spans="1:4" x14ac:dyDescent="0.25">
      <c r="B23" s="8" t="s">
        <v>70</v>
      </c>
      <c r="C23" s="8">
        <v>49</v>
      </c>
      <c r="D23" s="8">
        <v>34</v>
      </c>
    </row>
    <row r="24" spans="1:4" x14ac:dyDescent="0.25">
      <c r="B24" s="8" t="s">
        <v>59</v>
      </c>
      <c r="C24" s="8">
        <v>10</v>
      </c>
      <c r="D24" s="8">
        <v>10</v>
      </c>
    </row>
    <row r="25" spans="1:4" x14ac:dyDescent="0.25">
      <c r="B25" s="8" t="s">
        <v>60</v>
      </c>
      <c r="C25" s="8">
        <v>0</v>
      </c>
      <c r="D25" s="8"/>
    </row>
    <row r="26" spans="1:4" x14ac:dyDescent="0.25">
      <c r="B26" s="8" t="s">
        <v>71</v>
      </c>
      <c r="C26" s="8">
        <v>-15.390638681878821</v>
      </c>
      <c r="D26" s="8"/>
    </row>
    <row r="27" spans="1:4" x14ac:dyDescent="0.25">
      <c r="B27" s="8" t="s">
        <v>72</v>
      </c>
      <c r="C27" s="8">
        <v>0</v>
      </c>
      <c r="D27" s="8"/>
    </row>
    <row r="28" spans="1:4" x14ac:dyDescent="0.25">
      <c r="B28" s="8" t="s">
        <v>73</v>
      </c>
      <c r="C28" s="8">
        <v>1.6448536269514715</v>
      </c>
      <c r="D28" s="8"/>
    </row>
    <row r="29" spans="1:4" x14ac:dyDescent="0.25">
      <c r="B29" s="8" t="s">
        <v>74</v>
      </c>
      <c r="C29" s="8">
        <v>0</v>
      </c>
      <c r="D29" s="8"/>
    </row>
    <row r="30" spans="1:4" ht="15.75" thickBot="1" x14ac:dyDescent="0.3">
      <c r="B30" s="39" t="s">
        <v>75</v>
      </c>
      <c r="C30" s="39">
        <v>1.9599639845400536</v>
      </c>
      <c r="D30" s="39"/>
    </row>
  </sheetData>
  <mergeCells count="2">
    <mergeCell ref="A1:B1"/>
    <mergeCell ref="D2:F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3"/>
  <sheetViews>
    <sheetView zoomScale="170" zoomScaleNormal="170" workbookViewId="0">
      <selection activeCell="E12" sqref="E12"/>
    </sheetView>
  </sheetViews>
  <sheetFormatPr defaultRowHeight="15" x14ac:dyDescent="0.25"/>
  <cols>
    <col min="1" max="1" width="14.85546875" customWidth="1"/>
    <col min="2" max="2" width="15.42578125" customWidth="1"/>
    <col min="4" max="4" width="32" customWidth="1"/>
    <col min="5" max="5" width="15.5703125" customWidth="1"/>
    <col min="6" max="6" width="19.28515625" customWidth="1"/>
  </cols>
  <sheetData>
    <row r="1" spans="1:6" x14ac:dyDescent="0.25">
      <c r="A1" s="145" t="s">
        <v>119</v>
      </c>
      <c r="B1" s="145"/>
    </row>
    <row r="2" spans="1:6" x14ac:dyDescent="0.25">
      <c r="A2" s="89" t="s">
        <v>111</v>
      </c>
      <c r="B2" s="89" t="s">
        <v>112</v>
      </c>
      <c r="D2" t="s">
        <v>67</v>
      </c>
    </row>
    <row r="3" spans="1:6" ht="15.75" thickBot="1" x14ac:dyDescent="0.3">
      <c r="A3" s="37">
        <v>64</v>
      </c>
      <c r="B3" s="37">
        <v>63.5</v>
      </c>
    </row>
    <row r="4" spans="1:6" x14ac:dyDescent="0.25">
      <c r="A4" s="37">
        <v>71.2</v>
      </c>
      <c r="B4" s="37">
        <v>70.400000000000006</v>
      </c>
      <c r="D4" s="40"/>
      <c r="E4" s="40" t="s">
        <v>111</v>
      </c>
      <c r="F4" s="40" t="s">
        <v>112</v>
      </c>
    </row>
    <row r="5" spans="1:6" x14ac:dyDescent="0.25">
      <c r="A5" s="37">
        <v>68.099999999999994</v>
      </c>
      <c r="B5" s="37">
        <v>66.2</v>
      </c>
      <c r="D5" s="8" t="s">
        <v>23</v>
      </c>
      <c r="E5" s="87">
        <v>65.5</v>
      </c>
      <c r="F5" s="87">
        <v>64.84</v>
      </c>
    </row>
    <row r="6" spans="1:6" x14ac:dyDescent="0.25">
      <c r="A6" s="37">
        <v>55.8</v>
      </c>
      <c r="B6" s="37">
        <v>56</v>
      </c>
      <c r="D6" s="8" t="s">
        <v>70</v>
      </c>
      <c r="E6" s="87">
        <v>35</v>
      </c>
      <c r="F6" s="87">
        <v>34</v>
      </c>
    </row>
    <row r="7" spans="1:6" x14ac:dyDescent="0.25">
      <c r="A7" s="37">
        <v>61</v>
      </c>
      <c r="B7" s="37">
        <v>60.3</v>
      </c>
      <c r="D7" s="8" t="s">
        <v>59</v>
      </c>
      <c r="E7" s="87">
        <v>10</v>
      </c>
      <c r="F7" s="87">
        <v>10</v>
      </c>
    </row>
    <row r="8" spans="1:6" x14ac:dyDescent="0.25">
      <c r="A8" s="37">
        <v>74</v>
      </c>
      <c r="B8" s="37">
        <v>74.5</v>
      </c>
      <c r="D8" s="8" t="s">
        <v>60</v>
      </c>
      <c r="E8" s="87">
        <v>0</v>
      </c>
      <c r="F8" s="87"/>
    </row>
    <row r="9" spans="1:6" x14ac:dyDescent="0.25">
      <c r="A9" s="37">
        <v>70.7</v>
      </c>
      <c r="B9" s="37">
        <v>69.8</v>
      </c>
      <c r="D9" s="8" t="s">
        <v>71</v>
      </c>
      <c r="E9" s="99">
        <v>0.25125770591686941</v>
      </c>
      <c r="F9" s="87"/>
    </row>
    <row r="10" spans="1:6" x14ac:dyDescent="0.25">
      <c r="A10" s="37">
        <v>58.5</v>
      </c>
      <c r="B10" s="37">
        <v>57.5</v>
      </c>
      <c r="D10" s="8" t="s">
        <v>72</v>
      </c>
      <c r="E10" s="87">
        <v>0.40080743611399827</v>
      </c>
      <c r="F10" s="87"/>
    </row>
    <row r="11" spans="1:6" x14ac:dyDescent="0.25">
      <c r="A11" s="37">
        <v>63.5</v>
      </c>
      <c r="B11" s="37">
        <v>63.3</v>
      </c>
      <c r="D11" s="8" t="s">
        <v>73</v>
      </c>
      <c r="E11" s="87">
        <v>1.6448536269514715</v>
      </c>
      <c r="F11" s="87"/>
    </row>
    <row r="12" spans="1:6" x14ac:dyDescent="0.25">
      <c r="A12" s="37">
        <v>68.2</v>
      </c>
      <c r="B12" s="37">
        <v>66.900000000000006</v>
      </c>
      <c r="D12" s="100" t="s">
        <v>74</v>
      </c>
      <c r="E12" s="101">
        <v>0.80161487222799654</v>
      </c>
      <c r="F12" s="87"/>
    </row>
    <row r="13" spans="1:6" ht="15.75" thickBot="1" x14ac:dyDescent="0.3">
      <c r="D13" s="102" t="s">
        <v>75</v>
      </c>
      <c r="E13" s="103">
        <v>1.9599639845400536</v>
      </c>
      <c r="F13" s="88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4"/>
  <sheetViews>
    <sheetView workbookViewId="0">
      <selection activeCell="D19" sqref="D19"/>
    </sheetView>
  </sheetViews>
  <sheetFormatPr defaultRowHeight="15" x14ac:dyDescent="0.25"/>
  <cols>
    <col min="1" max="1" width="13.28515625" customWidth="1"/>
    <col min="2" max="2" width="15.140625" customWidth="1"/>
    <col min="4" max="4" width="37.7109375" customWidth="1"/>
    <col min="5" max="5" width="15" customWidth="1"/>
    <col min="6" max="6" width="16.42578125" customWidth="1"/>
  </cols>
  <sheetData>
    <row r="1" spans="1:6" x14ac:dyDescent="0.25">
      <c r="A1" s="145" t="s">
        <v>110</v>
      </c>
      <c r="B1" s="145"/>
    </row>
    <row r="2" spans="1:6" ht="15.75" x14ac:dyDescent="0.25">
      <c r="A2" s="89" t="s">
        <v>111</v>
      </c>
      <c r="B2" s="89" t="s">
        <v>112</v>
      </c>
      <c r="D2" s="147" t="s">
        <v>57</v>
      </c>
      <c r="E2" s="147"/>
      <c r="F2" s="147"/>
    </row>
    <row r="3" spans="1:6" ht="15.75" thickBot="1" x14ac:dyDescent="0.3">
      <c r="A3" s="37">
        <v>64</v>
      </c>
      <c r="B3" s="37">
        <v>63.5</v>
      </c>
    </row>
    <row r="4" spans="1:6" x14ac:dyDescent="0.25">
      <c r="A4" s="37">
        <v>71.2</v>
      </c>
      <c r="B4" s="37">
        <v>70.400000000000006</v>
      </c>
      <c r="D4" s="40"/>
      <c r="E4" s="40" t="s">
        <v>111</v>
      </c>
      <c r="F4" s="40" t="s">
        <v>112</v>
      </c>
    </row>
    <row r="5" spans="1:6" x14ac:dyDescent="0.25">
      <c r="A5" s="37">
        <v>68.099999999999994</v>
      </c>
      <c r="B5" s="37">
        <v>66.2</v>
      </c>
      <c r="D5" s="8" t="s">
        <v>23</v>
      </c>
      <c r="E5" s="87">
        <v>65.5</v>
      </c>
      <c r="F5" s="87">
        <v>64.84</v>
      </c>
    </row>
    <row r="6" spans="1:6" x14ac:dyDescent="0.25">
      <c r="A6" s="37">
        <v>55.8</v>
      </c>
      <c r="B6" s="37">
        <v>56</v>
      </c>
      <c r="D6" s="8" t="s">
        <v>58</v>
      </c>
      <c r="E6" s="87">
        <v>35.046666666666681</v>
      </c>
      <c r="F6" s="87">
        <v>34.63600000000001</v>
      </c>
    </row>
    <row r="7" spans="1:6" x14ac:dyDescent="0.25">
      <c r="A7" s="37">
        <v>61</v>
      </c>
      <c r="B7" s="37">
        <v>60.3</v>
      </c>
      <c r="D7" s="8" t="s">
        <v>59</v>
      </c>
      <c r="E7" s="87">
        <v>10</v>
      </c>
      <c r="F7" s="87">
        <v>10</v>
      </c>
    </row>
    <row r="8" spans="1:6" x14ac:dyDescent="0.25">
      <c r="A8" s="37">
        <v>74</v>
      </c>
      <c r="B8" s="37">
        <v>74.5</v>
      </c>
      <c r="D8" s="8" t="s">
        <v>60</v>
      </c>
      <c r="E8" s="87">
        <v>0</v>
      </c>
      <c r="F8" s="87"/>
    </row>
    <row r="9" spans="1:6" x14ac:dyDescent="0.25">
      <c r="A9" s="37">
        <v>70.7</v>
      </c>
      <c r="B9" s="37">
        <v>69.8</v>
      </c>
      <c r="D9" s="8" t="s">
        <v>61</v>
      </c>
      <c r="E9" s="87">
        <v>18</v>
      </c>
      <c r="F9" s="87"/>
    </row>
    <row r="10" spans="1:6" x14ac:dyDescent="0.25">
      <c r="A10" s="37">
        <v>58.5</v>
      </c>
      <c r="B10" s="37">
        <v>57.5</v>
      </c>
      <c r="D10" s="8" t="s">
        <v>62</v>
      </c>
      <c r="E10" s="87">
        <v>0.25002391680782926</v>
      </c>
      <c r="F10" s="87"/>
    </row>
    <row r="11" spans="1:6" x14ac:dyDescent="0.25">
      <c r="A11" s="37">
        <v>63.5</v>
      </c>
      <c r="B11" s="37">
        <v>63.3</v>
      </c>
      <c r="D11" s="8" t="s">
        <v>63</v>
      </c>
      <c r="E11" s="87">
        <v>0.40270005980581514</v>
      </c>
      <c r="F11" s="87"/>
    </row>
    <row r="12" spans="1:6" x14ac:dyDescent="0.25">
      <c r="A12" s="37">
        <v>68.2</v>
      </c>
      <c r="B12" s="37">
        <v>66.900000000000006</v>
      </c>
      <c r="D12" s="8" t="s">
        <v>64</v>
      </c>
      <c r="E12" s="87">
        <v>1.7340636066175394</v>
      </c>
      <c r="F12" s="87"/>
    </row>
    <row r="13" spans="1:6" x14ac:dyDescent="0.25">
      <c r="D13" s="8" t="s">
        <v>65</v>
      </c>
      <c r="E13" s="87">
        <v>0.80540011961163027</v>
      </c>
      <c r="F13" s="87"/>
    </row>
    <row r="14" spans="1:6" ht="15.75" thickBot="1" x14ac:dyDescent="0.3">
      <c r="A14" s="98">
        <f>_xlfn.VAR.S(A3:A12)</f>
        <v>35.046666666666681</v>
      </c>
      <c r="B14" s="98">
        <f>_xlfn.VAR.S(B3:B12)</f>
        <v>34.63600000000001</v>
      </c>
      <c r="D14" s="39" t="s">
        <v>66</v>
      </c>
      <c r="E14" s="88">
        <v>2.1009220402410378</v>
      </c>
      <c r="F14" s="88"/>
    </row>
  </sheetData>
  <mergeCells count="2">
    <mergeCell ref="A1:B1"/>
    <mergeCell ref="D2:F2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1"/>
  <sheetViews>
    <sheetView workbookViewId="0">
      <selection activeCell="F17" sqref="F17"/>
    </sheetView>
  </sheetViews>
  <sheetFormatPr defaultRowHeight="15" x14ac:dyDescent="0.25"/>
  <cols>
    <col min="4" max="4" width="31.42578125" customWidth="1"/>
    <col min="5" max="5" width="13.85546875" customWidth="1"/>
    <col min="6" max="6" width="13" customWidth="1"/>
  </cols>
  <sheetData>
    <row r="1" spans="1:7" x14ac:dyDescent="0.25">
      <c r="A1" s="37" t="s">
        <v>113</v>
      </c>
      <c r="B1" s="37" t="s">
        <v>114</v>
      </c>
    </row>
    <row r="2" spans="1:7" x14ac:dyDescent="0.25">
      <c r="A2" s="37">
        <v>5.89</v>
      </c>
      <c r="B2" s="37">
        <v>9.3699999999999992</v>
      </c>
      <c r="D2" t="s">
        <v>57</v>
      </c>
    </row>
    <row r="3" spans="1:7" ht="15.75" thickBot="1" x14ac:dyDescent="0.3">
      <c r="A3" s="37">
        <v>4.22</v>
      </c>
      <c r="B3" s="37">
        <v>8.9600000000000009</v>
      </c>
    </row>
    <row r="4" spans="1:7" x14ac:dyDescent="0.25">
      <c r="A4" s="37">
        <v>5.34</v>
      </c>
      <c r="B4" s="37">
        <v>9.67</v>
      </c>
      <c r="D4" s="40"/>
      <c r="E4" s="40" t="s">
        <v>113</v>
      </c>
      <c r="F4" s="40" t="s">
        <v>114</v>
      </c>
    </row>
    <row r="5" spans="1:7" x14ac:dyDescent="0.25">
      <c r="A5" s="37">
        <v>4.29</v>
      </c>
      <c r="B5" s="37">
        <v>9.73</v>
      </c>
      <c r="D5" s="8" t="s">
        <v>23</v>
      </c>
      <c r="E5" s="87">
        <v>4.9985000000000008</v>
      </c>
      <c r="F5" s="87">
        <v>9.1650000000000027</v>
      </c>
    </row>
    <row r="6" spans="1:7" x14ac:dyDescent="0.25">
      <c r="A6" s="37">
        <v>4.57</v>
      </c>
      <c r="B6" s="37">
        <v>8.7799999999999994</v>
      </c>
      <c r="D6" s="8" t="s">
        <v>58</v>
      </c>
      <c r="E6" s="87">
        <v>0.32262394736841615</v>
      </c>
      <c r="F6" s="87">
        <v>0.26993636363636359</v>
      </c>
    </row>
    <row r="7" spans="1:7" x14ac:dyDescent="0.25">
      <c r="A7" s="37">
        <v>5.79</v>
      </c>
      <c r="B7" s="37">
        <v>8.33</v>
      </c>
      <c r="D7" s="8" t="s">
        <v>59</v>
      </c>
      <c r="E7" s="87">
        <v>20</v>
      </c>
      <c r="F7" s="87">
        <v>12</v>
      </c>
    </row>
    <row r="8" spans="1:7" x14ac:dyDescent="0.25">
      <c r="A8" s="37">
        <v>4.9000000000000004</v>
      </c>
      <c r="B8" s="37">
        <v>9.93</v>
      </c>
      <c r="D8" s="8" t="s">
        <v>60</v>
      </c>
      <c r="E8" s="87">
        <v>0</v>
      </c>
      <c r="F8" s="87"/>
    </row>
    <row r="9" spans="1:7" x14ac:dyDescent="0.25">
      <c r="A9" s="37">
        <v>5.27</v>
      </c>
      <c r="B9" s="37">
        <v>9.01</v>
      </c>
      <c r="D9" s="8" t="s">
        <v>61</v>
      </c>
      <c r="E9" s="87">
        <v>25</v>
      </c>
      <c r="F9" s="87"/>
    </row>
    <row r="10" spans="1:7" x14ac:dyDescent="0.25">
      <c r="A10" s="37">
        <v>4.76</v>
      </c>
      <c r="B10" s="37">
        <v>8.8699999999999992</v>
      </c>
      <c r="D10" s="96" t="s">
        <v>62</v>
      </c>
      <c r="E10" s="97">
        <v>-21.199817002089588</v>
      </c>
      <c r="F10" s="87"/>
    </row>
    <row r="11" spans="1:7" x14ac:dyDescent="0.25">
      <c r="A11" s="37">
        <v>4.3600000000000003</v>
      </c>
      <c r="B11" s="37">
        <v>9.51</v>
      </c>
      <c r="D11" s="8" t="s">
        <v>63</v>
      </c>
      <c r="E11" s="87">
        <v>8.5218794182984904E-18</v>
      </c>
      <c r="F11" s="87"/>
    </row>
    <row r="12" spans="1:7" x14ac:dyDescent="0.25">
      <c r="A12" s="37">
        <v>4.95</v>
      </c>
      <c r="B12" s="37">
        <v>8.4</v>
      </c>
      <c r="D12" s="8" t="s">
        <v>64</v>
      </c>
      <c r="E12" s="87">
        <v>1.7081407612518986</v>
      </c>
      <c r="F12" s="87"/>
    </row>
    <row r="13" spans="1:7" x14ac:dyDescent="0.25">
      <c r="A13" s="37">
        <v>5.97</v>
      </c>
      <c r="B13" s="37">
        <v>9.42</v>
      </c>
      <c r="D13" s="8" t="s">
        <v>65</v>
      </c>
      <c r="E13" s="87">
        <v>1.7043758836596981E-17</v>
      </c>
      <c r="F13" s="87"/>
      <c r="G13" t="s">
        <v>115</v>
      </c>
    </row>
    <row r="14" spans="1:7" ht="15.75" thickBot="1" x14ac:dyDescent="0.3">
      <c r="A14" s="37">
        <v>5.61</v>
      </c>
      <c r="B14" s="37"/>
      <c r="D14" s="39" t="s">
        <v>66</v>
      </c>
      <c r="E14" s="88">
        <v>2.0595385527532977</v>
      </c>
      <c r="F14" s="88"/>
      <c r="G14" t="s">
        <v>116</v>
      </c>
    </row>
    <row r="15" spans="1:7" x14ac:dyDescent="0.25">
      <c r="A15" s="37">
        <v>4.54</v>
      </c>
      <c r="B15" s="37"/>
    </row>
    <row r="16" spans="1:7" x14ac:dyDescent="0.25">
      <c r="A16" s="37">
        <v>4.71</v>
      </c>
      <c r="B16" s="37"/>
    </row>
    <row r="17" spans="1:2" x14ac:dyDescent="0.25">
      <c r="A17" s="37">
        <v>5.58</v>
      </c>
      <c r="B17" s="37"/>
    </row>
    <row r="18" spans="1:2" x14ac:dyDescent="0.25">
      <c r="A18" s="37">
        <v>5.18</v>
      </c>
      <c r="B18" s="37"/>
    </row>
    <row r="19" spans="1:2" x14ac:dyDescent="0.25">
      <c r="A19" s="37">
        <v>4.25</v>
      </c>
      <c r="B19" s="37"/>
    </row>
    <row r="20" spans="1:2" x14ac:dyDescent="0.25">
      <c r="A20" s="37">
        <v>5.2</v>
      </c>
      <c r="B20" s="37"/>
    </row>
    <row r="21" spans="1:2" x14ac:dyDescent="0.25">
      <c r="A21" s="37">
        <v>4.59</v>
      </c>
      <c r="B21" s="37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30"/>
  <sheetViews>
    <sheetView tabSelected="1" topLeftCell="A7" zoomScale="70" zoomScaleNormal="70" workbookViewId="0">
      <selection activeCell="K10" sqref="K10"/>
    </sheetView>
  </sheetViews>
  <sheetFormatPr defaultRowHeight="15" x14ac:dyDescent="0.25"/>
  <cols>
    <col min="1" max="1" width="17.5703125" customWidth="1"/>
    <col min="2" max="2" width="10.28515625" customWidth="1"/>
    <col min="10" max="10" width="14" customWidth="1"/>
    <col min="14" max="14" width="12.7109375" customWidth="1"/>
    <col min="20" max="20" width="12.7109375" customWidth="1"/>
    <col min="21" max="21" width="17.140625" customWidth="1"/>
    <col min="22" max="22" width="10" customWidth="1"/>
  </cols>
  <sheetData>
    <row r="1" spans="1:31" ht="31.5" x14ac:dyDescent="0.5">
      <c r="A1" s="121">
        <v>1</v>
      </c>
      <c r="B1" s="121">
        <v>2</v>
      </c>
      <c r="C1" s="121">
        <v>3</v>
      </c>
      <c r="D1" s="121">
        <v>4</v>
      </c>
      <c r="E1" s="121">
        <v>5</v>
      </c>
      <c r="O1" s="149" t="s">
        <v>170</v>
      </c>
      <c r="P1" s="149" t="s">
        <v>171</v>
      </c>
      <c r="Q1" s="149" t="s">
        <v>172</v>
      </c>
      <c r="R1" s="149" t="s">
        <v>173</v>
      </c>
    </row>
    <row r="2" spans="1:31" ht="23.25" x14ac:dyDescent="0.35">
      <c r="A2" s="37">
        <v>12</v>
      </c>
      <c r="B2" s="37">
        <v>11</v>
      </c>
      <c r="C2" s="37">
        <v>8</v>
      </c>
      <c r="D2" s="37">
        <v>15</v>
      </c>
      <c r="E2" s="37">
        <v>16</v>
      </c>
      <c r="N2" s="149" t="s">
        <v>165</v>
      </c>
      <c r="O2" s="37">
        <v>2.9</v>
      </c>
      <c r="P2" s="37">
        <v>8</v>
      </c>
      <c r="Q2" s="37">
        <v>5.6</v>
      </c>
      <c r="R2" s="37">
        <v>4.3</v>
      </c>
      <c r="S2" s="148">
        <f>SUM(O2:R2)</f>
        <v>20.8</v>
      </c>
      <c r="W2" s="41"/>
      <c r="X2" s="41"/>
      <c r="Y2" s="41"/>
      <c r="Z2" s="41"/>
      <c r="AA2" s="41"/>
      <c r="AB2" s="41"/>
      <c r="AC2" s="41"/>
      <c r="AD2" s="41"/>
      <c r="AE2" s="41"/>
    </row>
    <row r="3" spans="1:31" ht="23.25" x14ac:dyDescent="0.35">
      <c r="A3" s="37">
        <v>13</v>
      </c>
      <c r="B3" s="37">
        <v>8</v>
      </c>
      <c r="C3" s="37">
        <v>11</v>
      </c>
      <c r="D3" s="37">
        <v>17</v>
      </c>
      <c r="E3" s="37">
        <v>17</v>
      </c>
      <c r="N3" s="149" t="s">
        <v>166</v>
      </c>
      <c r="O3" s="37">
        <v>3.2</v>
      </c>
      <c r="P3" s="37">
        <v>10.6</v>
      </c>
      <c r="Q3" s="37">
        <v>6</v>
      </c>
      <c r="R3" s="37">
        <v>6.5</v>
      </c>
      <c r="S3" s="148">
        <f t="shared" ref="S3:S6" si="0">SUM(O3:R3)</f>
        <v>26.3</v>
      </c>
      <c r="W3" s="41"/>
      <c r="X3" s="41"/>
      <c r="Y3" s="41"/>
      <c r="Z3" s="41"/>
      <c r="AA3" s="41"/>
      <c r="AB3" s="41"/>
      <c r="AC3" s="41"/>
      <c r="AD3" s="41"/>
      <c r="AE3" s="41"/>
    </row>
    <row r="4" spans="1:31" ht="23.25" x14ac:dyDescent="0.35">
      <c r="A4" s="37">
        <v>10</v>
      </c>
      <c r="B4" s="37">
        <v>7</v>
      </c>
      <c r="C4" s="37">
        <v>13</v>
      </c>
      <c r="D4" s="37">
        <v>17</v>
      </c>
      <c r="E4" s="37">
        <v>19</v>
      </c>
      <c r="N4" s="149" t="s">
        <v>167</v>
      </c>
      <c r="O4" s="37">
        <v>2.4</v>
      </c>
      <c r="P4" s="37">
        <v>8</v>
      </c>
      <c r="Q4" s="37">
        <v>4.7</v>
      </c>
      <c r="R4" s="37">
        <v>5.0999999999999996</v>
      </c>
      <c r="S4" s="148">
        <f t="shared" si="0"/>
        <v>20.200000000000003</v>
      </c>
      <c r="W4" s="41"/>
      <c r="X4" s="41"/>
      <c r="Y4" s="41"/>
      <c r="Z4" s="41"/>
      <c r="AA4" s="41"/>
      <c r="AB4" s="41"/>
      <c r="AC4" s="41"/>
      <c r="AD4" s="41"/>
      <c r="AE4" s="41"/>
    </row>
    <row r="5" spans="1:31" ht="23.25" x14ac:dyDescent="0.35">
      <c r="A5" s="37">
        <v>13</v>
      </c>
      <c r="B5" s="37">
        <v>9</v>
      </c>
      <c r="C5" s="37">
        <v>12</v>
      </c>
      <c r="D5" s="37">
        <v>17</v>
      </c>
      <c r="E5" s="37">
        <v>16</v>
      </c>
      <c r="N5" s="149" t="s">
        <v>168</v>
      </c>
      <c r="O5" s="37">
        <v>2.5</v>
      </c>
      <c r="P5" s="37">
        <v>9.5</v>
      </c>
      <c r="Q5" s="37">
        <v>5.5</v>
      </c>
      <c r="R5" s="37">
        <v>5.5</v>
      </c>
      <c r="S5" s="148">
        <f t="shared" si="0"/>
        <v>23</v>
      </c>
      <c r="U5" s="127" t="s">
        <v>178</v>
      </c>
      <c r="W5" s="41"/>
      <c r="X5" s="41"/>
      <c r="Y5" s="41"/>
      <c r="Z5" s="41"/>
      <c r="AA5" s="41"/>
      <c r="AB5" s="41"/>
      <c r="AC5" s="41"/>
      <c r="AD5" s="41"/>
      <c r="AE5" s="41"/>
    </row>
    <row r="6" spans="1:31" ht="23.25" x14ac:dyDescent="0.35">
      <c r="A6" s="37">
        <v>13</v>
      </c>
      <c r="B6" s="37">
        <v>9</v>
      </c>
      <c r="C6" s="37">
        <v>12</v>
      </c>
      <c r="D6" s="37">
        <v>14</v>
      </c>
      <c r="E6" s="37">
        <v>16</v>
      </c>
      <c r="N6" s="149" t="s">
        <v>169</v>
      </c>
      <c r="O6" s="37">
        <v>3.6</v>
      </c>
      <c r="P6" s="37">
        <v>9</v>
      </c>
      <c r="Q6" s="37">
        <v>5.4</v>
      </c>
      <c r="R6" s="37">
        <v>5.3</v>
      </c>
      <c r="S6" s="148">
        <f t="shared" si="0"/>
        <v>23.3</v>
      </c>
      <c r="T6" s="37">
        <f>SUM(S2:S6)</f>
        <v>113.60000000000001</v>
      </c>
      <c r="U6" s="127">
        <f>T6/20</f>
        <v>5.6800000000000006</v>
      </c>
      <c r="W6" s="41"/>
      <c r="X6" s="154"/>
      <c r="Y6" s="154"/>
      <c r="Z6" s="154"/>
      <c r="AA6" s="154"/>
      <c r="AB6" s="154"/>
      <c r="AC6" s="154"/>
      <c r="AD6" s="41"/>
      <c r="AE6" s="41"/>
    </row>
    <row r="7" spans="1:31" x14ac:dyDescent="0.25">
      <c r="A7" s="37">
        <v>11</v>
      </c>
      <c r="B7" s="37">
        <v>10</v>
      </c>
      <c r="C7" s="37">
        <v>10</v>
      </c>
      <c r="D7" s="37">
        <v>16</v>
      </c>
      <c r="E7" s="37">
        <v>18</v>
      </c>
      <c r="O7" s="148">
        <f>SUM(O2:O6)</f>
        <v>14.6</v>
      </c>
      <c r="P7" s="148">
        <f t="shared" ref="P7:R7" si="1">SUM(P2:P6)</f>
        <v>45.1</v>
      </c>
      <c r="Q7" s="148">
        <f t="shared" si="1"/>
        <v>27.200000000000003</v>
      </c>
      <c r="R7" s="148">
        <f t="shared" si="1"/>
        <v>26.7</v>
      </c>
      <c r="S7" s="148">
        <f>SUM(S2:S6)</f>
        <v>113.60000000000001</v>
      </c>
      <c r="W7" s="41"/>
      <c r="X7" s="8"/>
      <c r="Y7" s="8"/>
      <c r="Z7" s="8"/>
      <c r="AA7" s="8"/>
      <c r="AB7" s="8"/>
      <c r="AC7" s="8"/>
      <c r="AD7" s="41"/>
      <c r="AE7" s="41"/>
    </row>
    <row r="8" spans="1:31" ht="26.25" x14ac:dyDescent="0.4">
      <c r="A8" s="122">
        <f>AVERAGE(A2:A7)</f>
        <v>12</v>
      </c>
      <c r="B8" s="122">
        <f t="shared" ref="B8:E8" si="2">AVERAGE(B2:B7)</f>
        <v>9</v>
      </c>
      <c r="C8" s="122">
        <f t="shared" si="2"/>
        <v>11</v>
      </c>
      <c r="D8" s="122">
        <f t="shared" si="2"/>
        <v>16</v>
      </c>
      <c r="E8" s="122">
        <f t="shared" si="2"/>
        <v>17</v>
      </c>
      <c r="N8" s="153" t="s">
        <v>161</v>
      </c>
      <c r="O8">
        <f>SUMSQ(O2:O6)</f>
        <v>43.620000000000005</v>
      </c>
      <c r="P8">
        <f t="shared" ref="P8:R8" si="3">SUMSQ(P2:P6)</f>
        <v>411.61</v>
      </c>
      <c r="Q8">
        <f t="shared" si="3"/>
        <v>148.86000000000001</v>
      </c>
      <c r="R8">
        <f t="shared" si="3"/>
        <v>145.09</v>
      </c>
      <c r="S8" s="150">
        <f>SUM(O8:R8)</f>
        <v>749.18000000000006</v>
      </c>
      <c r="T8" s="153">
        <f>S8-S9</f>
        <v>103.9319999999999</v>
      </c>
      <c r="W8" s="41"/>
      <c r="X8" s="8"/>
      <c r="Y8" s="8"/>
      <c r="Z8" s="8"/>
      <c r="AA8" s="8"/>
      <c r="AB8" s="8"/>
      <c r="AC8" s="8"/>
      <c r="AD8" s="41"/>
      <c r="AE8" s="41"/>
    </row>
    <row r="9" spans="1:31" ht="18.75" x14ac:dyDescent="0.3">
      <c r="A9" s="15" t="s">
        <v>147</v>
      </c>
      <c r="B9" s="37"/>
      <c r="C9" s="37"/>
      <c r="D9" s="37"/>
      <c r="E9" s="37"/>
      <c r="J9" s="131" t="s">
        <v>151</v>
      </c>
      <c r="K9" s="131">
        <f>5-1</f>
        <v>4</v>
      </c>
      <c r="N9" s="150"/>
      <c r="O9" s="151"/>
      <c r="P9" s="151"/>
      <c r="Q9" s="151"/>
      <c r="R9" s="151"/>
      <c r="S9" s="151">
        <f>(T6^2)/20</f>
        <v>645.24800000000016</v>
      </c>
      <c r="T9" s="151"/>
      <c r="W9" s="41"/>
      <c r="X9" s="8"/>
      <c r="Y9" s="8"/>
      <c r="Z9" s="8"/>
      <c r="AA9" s="8"/>
      <c r="AB9" s="8"/>
      <c r="AC9" s="8"/>
      <c r="AD9" s="41"/>
      <c r="AE9" s="41"/>
    </row>
    <row r="10" spans="1:31" ht="23.25" x14ac:dyDescent="0.35">
      <c r="A10" s="124">
        <f>(A2^2+A3^2+A4^2+A5^2+A6^2+A7^2)</f>
        <v>872</v>
      </c>
      <c r="B10" s="124">
        <f t="shared" ref="B10:E10" si="4">(B2^2+B3^2+B4^2+B5^2+B6^2+B7^2)</f>
        <v>496</v>
      </c>
      <c r="C10" s="124">
        <f t="shared" si="4"/>
        <v>742</v>
      </c>
      <c r="D10" s="124">
        <f t="shared" si="4"/>
        <v>1544</v>
      </c>
      <c r="E10" s="124">
        <f t="shared" si="4"/>
        <v>1742</v>
      </c>
      <c r="H10" s="126">
        <f>SUM(A10:E10)</f>
        <v>5396</v>
      </c>
      <c r="J10" s="131" t="s">
        <v>152</v>
      </c>
      <c r="K10" s="131">
        <f>5*(6-1)</f>
        <v>25</v>
      </c>
      <c r="U10" s="152"/>
      <c r="W10" s="41"/>
      <c r="X10" s="8"/>
      <c r="Y10" s="8"/>
      <c r="Z10" s="8"/>
      <c r="AA10" s="8"/>
      <c r="AB10" s="8"/>
      <c r="AC10" s="8"/>
      <c r="AD10" s="41"/>
      <c r="AE10" s="41"/>
    </row>
    <row r="11" spans="1:31" ht="23.25" x14ac:dyDescent="0.35">
      <c r="A11">
        <f>SUM(A2:A7)</f>
        <v>72</v>
      </c>
      <c r="B11">
        <f t="shared" ref="B11:E11" si="5">SUM(B2:B7)</f>
        <v>54</v>
      </c>
      <c r="C11">
        <f t="shared" si="5"/>
        <v>66</v>
      </c>
      <c r="D11">
        <f t="shared" si="5"/>
        <v>96</v>
      </c>
      <c r="E11">
        <f t="shared" si="5"/>
        <v>102</v>
      </c>
      <c r="F11">
        <f>SUM(A11:E11)</f>
        <v>390</v>
      </c>
      <c r="G11">
        <f>F11^2</f>
        <v>152100</v>
      </c>
      <c r="H11" s="125">
        <f>G11/30</f>
        <v>5070</v>
      </c>
      <c r="J11" s="131" t="s">
        <v>153</v>
      </c>
      <c r="K11" s="131">
        <f>(5*6)-1</f>
        <v>29</v>
      </c>
      <c r="N11" s="153" t="s">
        <v>162</v>
      </c>
      <c r="O11">
        <f>1/4</f>
        <v>0.25</v>
      </c>
      <c r="T11" s="153">
        <f>P12-S9</f>
        <v>5.8169999999998936</v>
      </c>
      <c r="U11" s="153"/>
      <c r="W11" s="41"/>
      <c r="X11" s="8"/>
      <c r="Y11" s="8"/>
      <c r="Z11" s="8"/>
      <c r="AA11" s="8"/>
      <c r="AB11" s="8"/>
      <c r="AC11" s="8"/>
      <c r="AD11" s="41"/>
      <c r="AE11" s="41"/>
    </row>
    <row r="12" spans="1:31" ht="23.25" x14ac:dyDescent="0.35">
      <c r="H12" s="51">
        <f>H10-H11</f>
        <v>326</v>
      </c>
      <c r="O12">
        <f>SUM(S2^2+S3^2+S4^2+S5^2+S6^2)</f>
        <v>2604.2600000000002</v>
      </c>
      <c r="P12">
        <f>O12*O11</f>
        <v>651.06500000000005</v>
      </c>
      <c r="W12" s="41"/>
      <c r="X12" s="154"/>
      <c r="Y12" s="154"/>
      <c r="Z12" s="154"/>
      <c r="AA12" s="41"/>
      <c r="AB12" s="41"/>
      <c r="AC12" s="41"/>
      <c r="AD12" s="41"/>
      <c r="AE12" s="41"/>
    </row>
    <row r="13" spans="1:31" ht="18.75" x14ac:dyDescent="0.3">
      <c r="A13" s="129" t="s">
        <v>148</v>
      </c>
      <c r="W13" s="41"/>
      <c r="X13" s="8"/>
      <c r="Y13" s="8"/>
      <c r="Z13" s="8"/>
      <c r="AA13" s="41"/>
      <c r="AB13" s="41"/>
      <c r="AC13" s="41"/>
      <c r="AD13" s="41"/>
      <c r="AE13" s="41"/>
    </row>
    <row r="14" spans="1:31" x14ac:dyDescent="0.25">
      <c r="A14">
        <f>1/6</f>
        <v>0.16666666666666666</v>
      </c>
      <c r="W14" s="41"/>
      <c r="X14" s="8"/>
      <c r="Y14" s="8"/>
      <c r="Z14" s="8"/>
      <c r="AA14" s="41"/>
      <c r="AB14" s="41"/>
      <c r="AC14" s="41"/>
      <c r="AD14" s="41"/>
      <c r="AE14" s="41"/>
    </row>
    <row r="15" spans="1:31" ht="23.25" x14ac:dyDescent="0.35">
      <c r="A15" s="123">
        <f>SUM(A2:A7)</f>
        <v>72</v>
      </c>
      <c r="B15" s="123">
        <f t="shared" ref="B15:E15" si="6">SUM(B2:B7)</f>
        <v>54</v>
      </c>
      <c r="C15" s="123">
        <f t="shared" si="6"/>
        <v>66</v>
      </c>
      <c r="D15" s="123">
        <f t="shared" si="6"/>
        <v>96</v>
      </c>
      <c r="E15" s="123">
        <f t="shared" si="6"/>
        <v>102</v>
      </c>
      <c r="N15" s="153" t="s">
        <v>163</v>
      </c>
      <c r="O15">
        <f>1/5</f>
        <v>0.2</v>
      </c>
      <c r="S15" s="150"/>
      <c r="U15" s="153"/>
      <c r="W15" s="41"/>
      <c r="X15" s="8"/>
      <c r="Y15" s="8"/>
      <c r="Z15" s="8"/>
      <c r="AA15" s="41"/>
      <c r="AB15" s="41"/>
      <c r="AC15" s="41"/>
      <c r="AD15" s="41"/>
      <c r="AE15" s="41"/>
    </row>
    <row r="16" spans="1:31" ht="23.25" x14ac:dyDescent="0.35">
      <c r="A16" s="37">
        <f>A15^2</f>
        <v>5184</v>
      </c>
      <c r="B16" s="37">
        <f t="shared" ref="B16:E16" si="7">B15^2</f>
        <v>2916</v>
      </c>
      <c r="C16" s="37">
        <f t="shared" si="7"/>
        <v>4356</v>
      </c>
      <c r="D16" s="37">
        <f t="shared" si="7"/>
        <v>9216</v>
      </c>
      <c r="E16" s="37">
        <f t="shared" si="7"/>
        <v>10404</v>
      </c>
      <c r="H16" s="124">
        <f>SUM(A16:E16)</f>
        <v>32076</v>
      </c>
      <c r="I16" s="124">
        <f>H16*A14</f>
        <v>5346</v>
      </c>
      <c r="O16">
        <f>SUM(O7^2+P7^2+Q7^2+R7^2)</f>
        <v>3699.9</v>
      </c>
      <c r="P16">
        <f>O16*O15</f>
        <v>739.98</v>
      </c>
      <c r="T16" s="153">
        <f>P16-S9</f>
        <v>94.731999999999857</v>
      </c>
      <c r="W16" s="41"/>
      <c r="X16" s="8"/>
      <c r="Y16" s="8"/>
      <c r="Z16" s="8"/>
      <c r="AA16" s="41"/>
      <c r="AB16" s="41"/>
      <c r="AC16" s="41"/>
      <c r="AD16" s="41"/>
      <c r="AE16" s="41"/>
    </row>
    <row r="17" spans="1:31" ht="21" x14ac:dyDescent="0.35">
      <c r="H17" s="124">
        <v>5070</v>
      </c>
      <c r="W17" s="41"/>
      <c r="X17" s="8"/>
      <c r="Y17" s="8"/>
      <c r="Z17" s="8"/>
      <c r="AA17" s="41"/>
      <c r="AB17" s="41"/>
      <c r="AC17" s="41"/>
      <c r="AD17" s="41"/>
      <c r="AE17" s="41"/>
    </row>
    <row r="18" spans="1:31" ht="23.25" x14ac:dyDescent="0.35">
      <c r="H18" s="51">
        <f>I16-H17</f>
        <v>276</v>
      </c>
      <c r="N18" s="153" t="s">
        <v>164</v>
      </c>
      <c r="O18" s="153">
        <f>T8-T11-T16</f>
        <v>3.3830000000001519</v>
      </c>
      <c r="W18" s="41"/>
      <c r="X18" s="41"/>
      <c r="Y18" s="41"/>
      <c r="Z18" s="41"/>
      <c r="AA18" s="41"/>
      <c r="AB18" s="41"/>
      <c r="AC18" s="41"/>
      <c r="AD18" s="41"/>
      <c r="AE18" s="41"/>
    </row>
    <row r="19" spans="1:31" ht="23.25" x14ac:dyDescent="0.35">
      <c r="A19" s="130" t="s">
        <v>149</v>
      </c>
      <c r="H19" s="51">
        <f>H12-H18</f>
        <v>50</v>
      </c>
      <c r="W19" s="41"/>
      <c r="X19" s="41"/>
      <c r="Y19" s="41"/>
      <c r="Z19" s="41"/>
      <c r="AA19" s="41"/>
      <c r="AB19" s="41"/>
      <c r="AC19" s="41"/>
      <c r="AD19" s="41"/>
      <c r="AE19" s="41"/>
    </row>
    <row r="20" spans="1:31" ht="23.25" x14ac:dyDescent="0.35">
      <c r="A20" s="130" t="s">
        <v>150</v>
      </c>
      <c r="H20" s="128">
        <f>H18/K9</f>
        <v>69</v>
      </c>
      <c r="N20" t="s">
        <v>174</v>
      </c>
      <c r="O20">
        <f>T16/3</f>
        <v>31.577333333333286</v>
      </c>
      <c r="W20" s="41"/>
      <c r="X20" s="42"/>
      <c r="Y20" s="42"/>
      <c r="Z20" s="42"/>
      <c r="AA20" s="42"/>
      <c r="AB20" s="42"/>
      <c r="AC20" s="42"/>
      <c r="AD20" s="42"/>
      <c r="AE20" s="41"/>
    </row>
    <row r="21" spans="1:31" ht="23.25" x14ac:dyDescent="0.35">
      <c r="A21" s="127" t="s">
        <v>154</v>
      </c>
      <c r="H21" s="15">
        <f>H19/K10</f>
        <v>2</v>
      </c>
      <c r="N21" t="s">
        <v>175</v>
      </c>
      <c r="O21">
        <f>T11/4</f>
        <v>1.4542499999999734</v>
      </c>
      <c r="S21" t="s">
        <v>155</v>
      </c>
      <c r="T21" s="153">
        <f>O21/O22</f>
        <v>5.158439255098699</v>
      </c>
      <c r="U21" s="155" t="s">
        <v>177</v>
      </c>
      <c r="V21" s="155"/>
      <c r="W21" s="41"/>
      <c r="X21" s="8"/>
      <c r="Y21" s="8"/>
      <c r="Z21" s="8"/>
      <c r="AA21" s="8"/>
      <c r="AB21" s="8"/>
      <c r="AC21" s="8"/>
      <c r="AD21" s="8"/>
      <c r="AE21" s="41"/>
    </row>
    <row r="22" spans="1:31" ht="23.25" x14ac:dyDescent="0.35">
      <c r="A22" s="130" t="s">
        <v>155</v>
      </c>
      <c r="H22" s="127">
        <f>H20/H21</f>
        <v>34.5</v>
      </c>
      <c r="N22" t="s">
        <v>176</v>
      </c>
      <c r="O22">
        <f>O18/12</f>
        <v>0.28191666666667931</v>
      </c>
      <c r="S22" t="s">
        <v>156</v>
      </c>
      <c r="T22" s="153">
        <v>3.24</v>
      </c>
      <c r="U22">
        <f>SQRT(O22)</f>
        <v>0.53095825322399814</v>
      </c>
      <c r="V22" s="153">
        <f>(100*U22)/U6</f>
        <v>9.3478565708450354</v>
      </c>
      <c r="W22" s="41"/>
      <c r="X22" s="8"/>
      <c r="Y22" s="8"/>
      <c r="Z22" s="8"/>
      <c r="AA22" s="8"/>
      <c r="AB22" s="8"/>
      <c r="AC22" s="8"/>
      <c r="AD22" s="8"/>
      <c r="AE22" s="41"/>
    </row>
    <row r="23" spans="1:31" ht="21" x14ac:dyDescent="0.35">
      <c r="A23" s="130" t="s">
        <v>156</v>
      </c>
      <c r="H23" s="127">
        <v>2.76</v>
      </c>
      <c r="I23" s="130" t="s">
        <v>157</v>
      </c>
      <c r="J23" s="130"/>
      <c r="K23" s="130"/>
      <c r="L23" s="130"/>
      <c r="M23" s="130"/>
      <c r="N23" s="130"/>
      <c r="O23" s="130"/>
      <c r="W23" s="41"/>
      <c r="X23" s="8"/>
      <c r="Y23" s="8"/>
      <c r="Z23" s="8"/>
      <c r="AA23" s="8"/>
      <c r="AB23" s="8"/>
      <c r="AC23" s="8"/>
      <c r="AD23" s="8"/>
      <c r="AE23" s="41"/>
    </row>
    <row r="24" spans="1:31" x14ac:dyDescent="0.25">
      <c r="W24" s="41"/>
      <c r="X24" s="8"/>
      <c r="Y24" s="8"/>
      <c r="Z24" s="8"/>
      <c r="AA24" s="8"/>
      <c r="AB24" s="8"/>
      <c r="AC24" s="8"/>
      <c r="AD24" s="8"/>
      <c r="AE24" s="41"/>
    </row>
    <row r="25" spans="1:31" x14ac:dyDescent="0.25">
      <c r="W25" s="41"/>
      <c r="X25" s="8"/>
      <c r="Y25" s="8"/>
      <c r="Z25" s="8"/>
      <c r="AA25" s="8"/>
      <c r="AB25" s="8"/>
      <c r="AC25" s="8"/>
      <c r="AD25" s="8"/>
      <c r="AE25" s="41"/>
    </row>
    <row r="26" spans="1:31" x14ac:dyDescent="0.25">
      <c r="W26" s="41"/>
      <c r="X26" s="8"/>
      <c r="Y26" s="8"/>
      <c r="Z26" s="8"/>
      <c r="AA26" s="8"/>
      <c r="AB26" s="8"/>
      <c r="AC26" s="8"/>
      <c r="AD26" s="8"/>
      <c r="AE26" s="41"/>
    </row>
    <row r="27" spans="1:31" x14ac:dyDescent="0.25">
      <c r="W27" s="41"/>
      <c r="X27" s="41"/>
      <c r="Y27" s="41"/>
      <c r="Z27" s="41"/>
      <c r="AA27" s="41"/>
      <c r="AB27" s="41"/>
      <c r="AC27" s="41"/>
      <c r="AD27" s="41"/>
      <c r="AE27" s="41"/>
    </row>
    <row r="28" spans="1:31" x14ac:dyDescent="0.25">
      <c r="W28" s="41"/>
      <c r="X28" s="41"/>
      <c r="Y28" s="41"/>
      <c r="Z28" s="41"/>
      <c r="AA28" s="41"/>
      <c r="AB28" s="41"/>
      <c r="AC28" s="41"/>
      <c r="AD28" s="41"/>
      <c r="AE28" s="41"/>
    </row>
    <row r="29" spans="1:31" x14ac:dyDescent="0.25">
      <c r="W29" s="41"/>
      <c r="X29" s="41"/>
      <c r="Y29" s="41"/>
      <c r="Z29" s="41"/>
      <c r="AA29" s="41"/>
      <c r="AB29" s="41"/>
      <c r="AC29" s="41"/>
      <c r="AD29" s="41"/>
      <c r="AE29" s="41"/>
    </row>
    <row r="30" spans="1:31" x14ac:dyDescent="0.25">
      <c r="W30" s="41"/>
      <c r="X30" s="41"/>
      <c r="Y30" s="41"/>
      <c r="Z30" s="41"/>
      <c r="AA30" s="41"/>
      <c r="AB30" s="41"/>
      <c r="AC30" s="41"/>
      <c r="AD30" s="41"/>
      <c r="AE30" s="41"/>
    </row>
  </sheetData>
  <mergeCells count="1">
    <mergeCell ref="U21:V2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zoomScale="130" zoomScaleNormal="130" workbookViewId="0">
      <selection activeCell="H16" sqref="H16"/>
    </sheetView>
  </sheetViews>
  <sheetFormatPr defaultRowHeight="14.25" x14ac:dyDescent="0.2"/>
  <cols>
    <col min="1" max="2" width="9.140625" style="1"/>
    <col min="3" max="3" width="13.5703125" style="1" customWidth="1"/>
    <col min="4" max="4" width="9.42578125" style="1" bestFit="1" customWidth="1"/>
    <col min="5" max="5" width="9.140625" style="1"/>
    <col min="6" max="6" width="11.140625" style="1" customWidth="1"/>
    <col min="7" max="7" width="7.7109375" style="1" customWidth="1"/>
    <col min="8" max="9" width="8.5703125" style="1" customWidth="1"/>
    <col min="10" max="10" width="18.5703125" style="1" customWidth="1"/>
    <col min="11" max="11" width="18" style="1" customWidth="1"/>
    <col min="12" max="14" width="10.28515625" style="1" bestFit="1" customWidth="1"/>
    <col min="15" max="15" width="9.140625" style="1"/>
    <col min="16" max="16" width="10.28515625" style="1" bestFit="1" customWidth="1"/>
    <col min="17" max="16384" width="9.140625" style="1"/>
  </cols>
  <sheetData>
    <row r="1" spans="1:16" ht="15.75" x14ac:dyDescent="0.25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6" x14ac:dyDescent="0.2">
      <c r="P2" s="59"/>
    </row>
    <row r="3" spans="1:16" ht="15" x14ac:dyDescent="0.25">
      <c r="B3" s="13" t="s">
        <v>11</v>
      </c>
      <c r="C3" s="142" t="s">
        <v>14</v>
      </c>
      <c r="D3" s="142"/>
    </row>
    <row r="4" spans="1:16" ht="27" x14ac:dyDescent="0.35">
      <c r="A4" s="2">
        <v>12.1</v>
      </c>
      <c r="B4" s="4">
        <v>7.5</v>
      </c>
      <c r="C4" s="3" t="s">
        <v>2</v>
      </c>
      <c r="D4" s="5">
        <f>MIN(A4:A25)</f>
        <v>7.5</v>
      </c>
      <c r="F4" s="69" t="s">
        <v>86</v>
      </c>
      <c r="P4" s="2"/>
    </row>
    <row r="5" spans="1:16" ht="18.75" x14ac:dyDescent="0.35">
      <c r="A5" s="2">
        <v>8.9</v>
      </c>
      <c r="B5" s="4">
        <v>7.8</v>
      </c>
      <c r="C5" s="3" t="s">
        <v>3</v>
      </c>
      <c r="D5" s="5">
        <f>MAX(B:B)</f>
        <v>16.2</v>
      </c>
      <c r="F5" s="143" t="s">
        <v>9</v>
      </c>
      <c r="G5" s="143"/>
      <c r="H5" s="143"/>
      <c r="I5" s="62" t="s">
        <v>12</v>
      </c>
      <c r="J5" s="62" t="s">
        <v>16</v>
      </c>
      <c r="K5" s="62" t="s">
        <v>17</v>
      </c>
      <c r="L5" s="62" t="s">
        <v>19</v>
      </c>
      <c r="M5" s="62" t="s">
        <v>18</v>
      </c>
      <c r="N5" s="62" t="s">
        <v>20</v>
      </c>
      <c r="O5" s="11"/>
    </row>
    <row r="6" spans="1:16" x14ac:dyDescent="0.2">
      <c r="A6" s="2">
        <v>16.2</v>
      </c>
      <c r="B6" s="4">
        <v>8.1999999999999993</v>
      </c>
      <c r="C6" s="3" t="s">
        <v>4</v>
      </c>
      <c r="D6" s="5">
        <f>D5-D4</f>
        <v>8.6999999999999993</v>
      </c>
      <c r="F6" s="57">
        <v>7.5</v>
      </c>
      <c r="G6" s="58" t="s">
        <v>88</v>
      </c>
      <c r="H6" s="57">
        <f>F6+D11</f>
        <v>9.3000000000000007</v>
      </c>
      <c r="I6" s="57">
        <f>(F6+F7)/2</f>
        <v>8.4</v>
      </c>
      <c r="J6" s="58">
        <f>COUNTIF(B4:B25,"&lt;9.3") - COUNTIF(B4:B25,"&lt;7.5")</f>
        <v>0</v>
      </c>
      <c r="K6" s="57" t="e">
        <f>J6/J11</f>
        <v>#DIV/0!</v>
      </c>
      <c r="L6" s="63">
        <v>5</v>
      </c>
      <c r="M6" s="70" t="e">
        <f>K6</f>
        <v>#DIV/0!</v>
      </c>
      <c r="N6" s="64">
        <v>0.23</v>
      </c>
      <c r="O6" s="81">
        <v>1</v>
      </c>
      <c r="P6" s="2">
        <v>5</v>
      </c>
    </row>
    <row r="7" spans="1:16" x14ac:dyDescent="0.2">
      <c r="A7" s="2">
        <v>8.1999999999999993</v>
      </c>
      <c r="B7" s="4">
        <v>8.8000000000000007</v>
      </c>
      <c r="C7" s="3" t="s">
        <v>5</v>
      </c>
      <c r="D7" s="5">
        <v>22</v>
      </c>
      <c r="F7" s="57">
        <f>H6</f>
        <v>9.3000000000000007</v>
      </c>
      <c r="G7" s="58" t="s">
        <v>15</v>
      </c>
      <c r="H7" s="57">
        <f>F7+D11</f>
        <v>11.100000000000001</v>
      </c>
      <c r="I7" s="57">
        <f>(9.3+11.1)/2</f>
        <v>10.199999999999999</v>
      </c>
      <c r="J7" s="58">
        <f>COUNTIF(B4:B25,"&lt;11.1") - COUNTIF(B4:B25,"&lt;9.3")</f>
        <v>0</v>
      </c>
      <c r="K7" s="57" t="e">
        <f>J7/J11</f>
        <v>#DIV/0!</v>
      </c>
      <c r="L7" s="63">
        <f>L6+J7</f>
        <v>5</v>
      </c>
      <c r="M7" s="70" t="e">
        <f t="shared" ref="M7:M10" si="0">K7</f>
        <v>#DIV/0!</v>
      </c>
      <c r="N7" s="64" t="e">
        <f>N6+M7</f>
        <v>#DIV/0!</v>
      </c>
      <c r="O7" s="81">
        <v>2</v>
      </c>
      <c r="P7" s="2">
        <v>3</v>
      </c>
    </row>
    <row r="8" spans="1:16" x14ac:dyDescent="0.2">
      <c r="A8" s="2">
        <v>9.8000000000000007</v>
      </c>
      <c r="B8" s="4">
        <v>8.9</v>
      </c>
      <c r="C8" s="3" t="s">
        <v>6</v>
      </c>
      <c r="D8" s="5">
        <f>ROUNDUP(LOG(D7,2),0)</f>
        <v>5</v>
      </c>
      <c r="F8" s="57">
        <v>11.1</v>
      </c>
      <c r="G8" s="58" t="s">
        <v>15</v>
      </c>
      <c r="H8" s="57">
        <f>H7+D11</f>
        <v>12.900000000000002</v>
      </c>
      <c r="I8" s="57">
        <f>(11.1+12.9)/2</f>
        <v>12</v>
      </c>
      <c r="J8" s="58">
        <f>COUNTIF(B4:B25,"&lt;12.9") - COUNTIF(B4:B25,"&lt;11.1")</f>
        <v>0</v>
      </c>
      <c r="K8" s="57" t="e">
        <f>J8/J11</f>
        <v>#DIV/0!</v>
      </c>
      <c r="L8" s="63">
        <f>L7+J8</f>
        <v>5</v>
      </c>
      <c r="M8" s="70" t="e">
        <f t="shared" si="0"/>
        <v>#DIV/0!</v>
      </c>
      <c r="N8" s="64" t="e">
        <f>N7+M8</f>
        <v>#DIV/0!</v>
      </c>
      <c r="O8" s="81">
        <v>3</v>
      </c>
      <c r="P8" s="2">
        <v>3</v>
      </c>
    </row>
    <row r="9" spans="1:16" x14ac:dyDescent="0.2">
      <c r="A9" s="2">
        <v>15.1</v>
      </c>
      <c r="B9" s="4">
        <v>9.8000000000000007</v>
      </c>
      <c r="C9" s="3" t="s">
        <v>6</v>
      </c>
      <c r="D9" s="6">
        <f>SQRT(D7)</f>
        <v>4.6904157598234297</v>
      </c>
      <c r="F9" s="57">
        <v>12.9</v>
      </c>
      <c r="G9" s="58" t="s">
        <v>15</v>
      </c>
      <c r="H9" s="57">
        <f>H8+D11</f>
        <v>14.700000000000003</v>
      </c>
      <c r="I9" s="57">
        <f>(12.9+14.7)/2</f>
        <v>13.8</v>
      </c>
      <c r="J9" s="58">
        <f>COUNTIF(B5:B26,"&lt;14.7") - COUNTIF(B5:B26,"&lt;12.9")</f>
        <v>0</v>
      </c>
      <c r="K9" s="57" t="e">
        <f>J9/J11</f>
        <v>#DIV/0!</v>
      </c>
      <c r="L9" s="63">
        <f>L8+J9</f>
        <v>5</v>
      </c>
      <c r="M9" s="70" t="e">
        <f t="shared" si="0"/>
        <v>#DIV/0!</v>
      </c>
      <c r="N9" s="64" t="e">
        <f>N8+M9</f>
        <v>#DIV/0!</v>
      </c>
      <c r="O9" s="81">
        <v>4</v>
      </c>
      <c r="P9" s="2">
        <v>5</v>
      </c>
    </row>
    <row r="10" spans="1:16" x14ac:dyDescent="0.2">
      <c r="A10" s="2">
        <v>14.5</v>
      </c>
      <c r="B10" s="4">
        <v>10.5</v>
      </c>
      <c r="C10" s="3" t="s">
        <v>7</v>
      </c>
      <c r="D10" s="5">
        <f>D6/D8</f>
        <v>1.7399999999999998</v>
      </c>
      <c r="F10" s="57">
        <v>14.7</v>
      </c>
      <c r="G10" s="58" t="s">
        <v>15</v>
      </c>
      <c r="H10" s="57">
        <f>H9+D11</f>
        <v>16.500000000000004</v>
      </c>
      <c r="I10" s="57">
        <f>(14.7+16.5)/2</f>
        <v>15.6</v>
      </c>
      <c r="J10" s="58">
        <f>COUNTIF(B4:B25,"&lt;16.5") - COUNTIF(B4:B25,"&lt;14.7")</f>
        <v>0</v>
      </c>
      <c r="K10" s="57" t="e">
        <f>J10/J11</f>
        <v>#DIV/0!</v>
      </c>
      <c r="L10" s="63">
        <f>L9+J10</f>
        <v>5</v>
      </c>
      <c r="M10" s="70" t="e">
        <f t="shared" si="0"/>
        <v>#DIV/0!</v>
      </c>
      <c r="N10" s="65" t="e">
        <f>N9+M10</f>
        <v>#DIV/0!</v>
      </c>
      <c r="O10" s="81">
        <v>5</v>
      </c>
      <c r="P10" s="2">
        <v>6</v>
      </c>
    </row>
    <row r="11" spans="1:16" x14ac:dyDescent="0.2">
      <c r="A11" s="2">
        <v>13.4</v>
      </c>
      <c r="B11" s="4">
        <v>11</v>
      </c>
      <c r="C11" s="3" t="s">
        <v>8</v>
      </c>
      <c r="D11" s="6">
        <v>1.8</v>
      </c>
      <c r="F11" s="143" t="s">
        <v>10</v>
      </c>
      <c r="G11" s="143"/>
      <c r="H11" s="143"/>
      <c r="I11" s="62"/>
      <c r="J11" s="62">
        <f>SUM(J6:J10)</f>
        <v>0</v>
      </c>
      <c r="K11" s="66" t="e">
        <f>SUM(K6:K10)</f>
        <v>#DIV/0!</v>
      </c>
      <c r="L11" s="67"/>
      <c r="M11" s="68" t="e">
        <f>SUM(M6:M10)</f>
        <v>#DIV/0!</v>
      </c>
      <c r="N11" s="62"/>
      <c r="O11" s="30"/>
      <c r="P11" s="2"/>
    </row>
    <row r="12" spans="1:16" ht="15" x14ac:dyDescent="0.25">
      <c r="A12" s="2">
        <v>14.7</v>
      </c>
      <c r="B12" s="4">
        <v>12.1</v>
      </c>
      <c r="L12" s="8"/>
      <c r="M12" s="10"/>
      <c r="N12" s="10"/>
      <c r="O12" s="9"/>
      <c r="P12" s="2"/>
    </row>
    <row r="13" spans="1:16" ht="15" x14ac:dyDescent="0.25">
      <c r="A13" s="2">
        <v>7.5</v>
      </c>
      <c r="B13" s="4">
        <v>12.4</v>
      </c>
      <c r="C13" s="80"/>
      <c r="H13" s="73"/>
      <c r="I13" s="73"/>
      <c r="J13" s="73"/>
      <c r="K13" s="73"/>
      <c r="L13" s="74"/>
      <c r="M13" s="7"/>
      <c r="N13" s="10"/>
      <c r="O13" s="9"/>
      <c r="P13" s="2"/>
    </row>
    <row r="14" spans="1:16" ht="15" x14ac:dyDescent="0.25">
      <c r="A14" s="2">
        <v>8.8000000000000007</v>
      </c>
      <c r="B14" s="4">
        <v>12.5</v>
      </c>
      <c r="C14" s="79">
        <f>SQRT(22)</f>
        <v>4.6904157598234297</v>
      </c>
      <c r="E14" s="113">
        <f>(12.5+13.2)/2</f>
        <v>12.85</v>
      </c>
      <c r="H14" s="75" t="s">
        <v>21</v>
      </c>
      <c r="I14" s="75">
        <v>14.7</v>
      </c>
      <c r="J14" s="75" t="s">
        <v>15</v>
      </c>
      <c r="K14" s="75">
        <v>16.500000000000004</v>
      </c>
      <c r="L14" s="76" t="s">
        <v>24</v>
      </c>
      <c r="M14" s="7"/>
      <c r="N14" s="10"/>
      <c r="O14" s="9"/>
      <c r="P14" s="2"/>
    </row>
    <row r="15" spans="1:16" ht="15" x14ac:dyDescent="0.25">
      <c r="A15" s="2">
        <v>12.4</v>
      </c>
      <c r="B15" s="4">
        <v>13.2</v>
      </c>
      <c r="H15" s="75" t="s">
        <v>22</v>
      </c>
      <c r="I15" s="75">
        <f>MEDIAN(B4:B25)</f>
        <v>12.85</v>
      </c>
      <c r="J15" s="77"/>
      <c r="K15" s="77"/>
      <c r="L15" s="76">
        <f>I6*J6</f>
        <v>0</v>
      </c>
      <c r="M15" s="7"/>
      <c r="N15" s="10"/>
      <c r="O15" s="9"/>
      <c r="P15" s="2"/>
    </row>
    <row r="16" spans="1:16" ht="15" x14ac:dyDescent="0.25">
      <c r="A16" s="2">
        <v>16.100000000000001</v>
      </c>
      <c r="B16" s="4">
        <v>13.4</v>
      </c>
      <c r="H16" s="75" t="s">
        <v>23</v>
      </c>
      <c r="I16" s="72">
        <f>AVERAGE(B4:B25)</f>
        <v>12.340909090909088</v>
      </c>
      <c r="J16" s="77"/>
      <c r="K16" s="77"/>
      <c r="L16" s="76">
        <f>I7*J7</f>
        <v>0</v>
      </c>
      <c r="M16" s="61"/>
      <c r="N16" s="10"/>
      <c r="O16" s="9"/>
      <c r="P16" s="2"/>
    </row>
    <row r="17" spans="1:16" x14ac:dyDescent="0.2">
      <c r="A17" s="2">
        <v>15.2</v>
      </c>
      <c r="B17" s="4">
        <v>13.5</v>
      </c>
      <c r="H17" s="73"/>
      <c r="I17" s="73"/>
      <c r="J17" s="73"/>
      <c r="K17" s="73"/>
      <c r="L17" s="76">
        <f>I8*J8</f>
        <v>0</v>
      </c>
      <c r="M17" s="60"/>
      <c r="P17" s="2"/>
    </row>
    <row r="18" spans="1:16" x14ac:dyDescent="0.2">
      <c r="A18" s="2">
        <v>13.5</v>
      </c>
      <c r="B18" s="4">
        <v>14.5</v>
      </c>
      <c r="H18" s="76"/>
      <c r="I18" s="73"/>
      <c r="J18" s="73"/>
      <c r="K18" s="73"/>
      <c r="L18" s="76">
        <f>I9*J9</f>
        <v>0</v>
      </c>
      <c r="P18" s="2"/>
    </row>
    <row r="19" spans="1:16" x14ac:dyDescent="0.2">
      <c r="A19" s="2">
        <v>14.6</v>
      </c>
      <c r="B19" s="4">
        <v>14.6</v>
      </c>
      <c r="H19" s="73"/>
      <c r="I19" s="73"/>
      <c r="J19" s="73"/>
      <c r="K19" s="73"/>
      <c r="L19" s="76">
        <f>I10*J10</f>
        <v>0</v>
      </c>
      <c r="P19" s="2"/>
    </row>
    <row r="20" spans="1:16" ht="15" x14ac:dyDescent="0.25">
      <c r="A20" s="2">
        <v>15.5</v>
      </c>
      <c r="B20" s="4">
        <v>14.7</v>
      </c>
      <c r="H20" s="73"/>
      <c r="I20" s="73"/>
      <c r="J20" s="73"/>
      <c r="K20" s="71" t="s">
        <v>25</v>
      </c>
      <c r="L20" s="75">
        <f>SUM(L15:L19)</f>
        <v>0</v>
      </c>
      <c r="P20" s="2"/>
    </row>
    <row r="21" spans="1:16" ht="15" x14ac:dyDescent="0.25">
      <c r="A21" s="2">
        <v>7.8</v>
      </c>
      <c r="B21" s="4">
        <v>15.1</v>
      </c>
      <c r="H21" s="73"/>
      <c r="I21" s="73"/>
      <c r="J21" s="73"/>
      <c r="K21" s="71" t="s">
        <v>26</v>
      </c>
      <c r="L21" s="72" t="e">
        <f>L20/J11</f>
        <v>#DIV/0!</v>
      </c>
      <c r="P21" s="2"/>
    </row>
    <row r="22" spans="1:16" x14ac:dyDescent="0.2">
      <c r="A22" s="2">
        <v>12.5</v>
      </c>
      <c r="B22" s="4">
        <v>15.2</v>
      </c>
      <c r="P22" s="2"/>
    </row>
    <row r="23" spans="1:16" x14ac:dyDescent="0.2">
      <c r="A23" s="2">
        <v>13.2</v>
      </c>
      <c r="B23" s="4">
        <v>15.5</v>
      </c>
      <c r="P23" s="2"/>
    </row>
    <row r="24" spans="1:16" x14ac:dyDescent="0.2">
      <c r="A24" s="2">
        <v>11</v>
      </c>
      <c r="B24" s="4">
        <v>16.100000000000001</v>
      </c>
      <c r="P24" s="2"/>
    </row>
    <row r="25" spans="1:16" x14ac:dyDescent="0.2">
      <c r="A25" s="2">
        <v>10.5</v>
      </c>
      <c r="B25" s="4">
        <v>16.2</v>
      </c>
      <c r="P25" s="2"/>
    </row>
    <row r="26" spans="1:16" x14ac:dyDescent="0.2">
      <c r="P26" s="2"/>
    </row>
    <row r="27" spans="1:16" x14ac:dyDescent="0.2">
      <c r="P27" s="2"/>
    </row>
    <row r="28" spans="1:16" ht="15" x14ac:dyDescent="0.25">
      <c r="P28" s="28"/>
    </row>
    <row r="29" spans="1:16" ht="15" x14ac:dyDescent="0.25">
      <c r="P29" s="29"/>
    </row>
  </sheetData>
  <mergeCells count="3">
    <mergeCell ref="C3:D3"/>
    <mergeCell ref="F5:H5"/>
    <mergeCell ref="F11:H11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J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6"/>
  <sheetViews>
    <sheetView topLeftCell="D9" zoomScale="90" zoomScaleNormal="90" workbookViewId="0">
      <selection activeCell="D15" sqref="D15"/>
    </sheetView>
  </sheetViews>
  <sheetFormatPr defaultRowHeight="15" x14ac:dyDescent="0.25"/>
  <cols>
    <col min="8" max="8" width="15.42578125" customWidth="1"/>
    <col min="11" max="11" width="9.85546875" bestFit="1" customWidth="1"/>
    <col min="13" max="13" width="20.85546875" customWidth="1"/>
    <col min="14" max="14" width="12.85546875" customWidth="1"/>
  </cols>
  <sheetData>
    <row r="1" spans="1:29" ht="26.25" x14ac:dyDescent="0.4">
      <c r="A1" s="104" t="s">
        <v>120</v>
      </c>
      <c r="B1" s="144" t="s">
        <v>9</v>
      </c>
      <c r="C1" s="144"/>
      <c r="D1" s="144"/>
      <c r="E1" s="104" t="s">
        <v>91</v>
      </c>
      <c r="F1" s="104" t="s">
        <v>122</v>
      </c>
      <c r="G1" s="104" t="s">
        <v>123</v>
      </c>
      <c r="H1" s="104" t="s">
        <v>124</v>
      </c>
      <c r="I1" s="104" t="s">
        <v>87</v>
      </c>
      <c r="J1" s="104"/>
      <c r="K1" s="105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</row>
    <row r="2" spans="1:29" ht="18.75" x14ac:dyDescent="0.3">
      <c r="A2" s="48">
        <v>1</v>
      </c>
      <c r="B2" s="48">
        <v>50</v>
      </c>
      <c r="C2" s="48" t="s">
        <v>121</v>
      </c>
      <c r="D2" s="48">
        <v>58</v>
      </c>
      <c r="E2" s="48">
        <v>10</v>
      </c>
      <c r="F2" s="48">
        <f>(B2+D2)/2</f>
        <v>54</v>
      </c>
      <c r="G2" s="48">
        <f>(F2*E2)</f>
        <v>540</v>
      </c>
      <c r="H2" s="48">
        <f>G2*F2</f>
        <v>29160</v>
      </c>
      <c r="I2" s="48">
        <v>10</v>
      </c>
      <c r="J2" s="106"/>
      <c r="K2" s="106"/>
      <c r="L2" s="106"/>
      <c r="M2" s="106"/>
      <c r="N2" s="106"/>
      <c r="O2" s="106"/>
      <c r="P2" s="106"/>
    </row>
    <row r="3" spans="1:29" ht="18.75" x14ac:dyDescent="0.3">
      <c r="A3" s="48">
        <v>2</v>
      </c>
      <c r="B3" s="48">
        <v>58</v>
      </c>
      <c r="C3" s="48" t="s">
        <v>121</v>
      </c>
      <c r="D3" s="48">
        <v>66</v>
      </c>
      <c r="E3" s="48">
        <v>15</v>
      </c>
      <c r="F3" s="48">
        <f t="shared" ref="F3:F7" si="0">(B3+D3)/2</f>
        <v>62</v>
      </c>
      <c r="G3" s="48">
        <f t="shared" ref="G3:G7" si="1">(F3*E3)</f>
        <v>930</v>
      </c>
      <c r="H3" s="48">
        <f>G3*F3</f>
        <v>57660</v>
      </c>
      <c r="I3" s="48">
        <f>I2+E3</f>
        <v>25</v>
      </c>
      <c r="J3" s="106"/>
      <c r="K3" s="106"/>
      <c r="L3" s="106"/>
      <c r="M3" s="106"/>
      <c r="N3" s="106"/>
      <c r="O3" s="106"/>
      <c r="P3" s="106"/>
    </row>
    <row r="4" spans="1:29" ht="18.75" x14ac:dyDescent="0.3">
      <c r="A4" s="48">
        <v>3</v>
      </c>
      <c r="B4" s="48">
        <v>66</v>
      </c>
      <c r="C4" s="48" t="s">
        <v>121</v>
      </c>
      <c r="D4" s="48">
        <v>74</v>
      </c>
      <c r="E4" s="48">
        <v>25</v>
      </c>
      <c r="F4" s="48">
        <f t="shared" si="0"/>
        <v>70</v>
      </c>
      <c r="G4" s="48">
        <f t="shared" si="1"/>
        <v>1750</v>
      </c>
      <c r="H4" s="48">
        <f t="shared" ref="H4:H7" si="2">G4*F4</f>
        <v>122500</v>
      </c>
      <c r="I4" s="48">
        <f t="shared" ref="I4:I7" si="3">I3+E4</f>
        <v>50</v>
      </c>
      <c r="J4" s="106"/>
      <c r="K4" s="106"/>
      <c r="L4" s="106"/>
      <c r="M4" s="106"/>
      <c r="N4" s="106"/>
      <c r="O4" s="106"/>
      <c r="P4" s="106"/>
    </row>
    <row r="5" spans="1:29" ht="18.75" x14ac:dyDescent="0.3">
      <c r="A5" s="48">
        <v>4</v>
      </c>
      <c r="B5" s="48">
        <v>74</v>
      </c>
      <c r="C5" s="48" t="s">
        <v>121</v>
      </c>
      <c r="D5" s="48">
        <v>82</v>
      </c>
      <c r="E5" s="48">
        <v>24</v>
      </c>
      <c r="F5" s="48">
        <f t="shared" si="0"/>
        <v>78</v>
      </c>
      <c r="G5" s="48">
        <f t="shared" si="1"/>
        <v>1872</v>
      </c>
      <c r="H5" s="48">
        <f t="shared" si="2"/>
        <v>146016</v>
      </c>
      <c r="I5" s="48">
        <f t="shared" si="3"/>
        <v>74</v>
      </c>
      <c r="J5" s="106"/>
      <c r="K5" s="106"/>
      <c r="L5" s="106"/>
      <c r="M5" s="106"/>
      <c r="N5" s="106"/>
      <c r="O5" s="106"/>
      <c r="P5" s="106"/>
    </row>
    <row r="6" spans="1:29" ht="18.75" x14ac:dyDescent="0.3">
      <c r="A6" s="48">
        <v>5</v>
      </c>
      <c r="B6" s="48">
        <v>82</v>
      </c>
      <c r="C6" s="48" t="s">
        <v>121</v>
      </c>
      <c r="D6" s="48">
        <v>90</v>
      </c>
      <c r="E6" s="48">
        <v>16</v>
      </c>
      <c r="F6" s="48">
        <f t="shared" si="0"/>
        <v>86</v>
      </c>
      <c r="G6" s="48">
        <f t="shared" si="1"/>
        <v>1376</v>
      </c>
      <c r="H6" s="48">
        <f t="shared" si="2"/>
        <v>118336</v>
      </c>
      <c r="I6" s="48">
        <f t="shared" si="3"/>
        <v>90</v>
      </c>
      <c r="J6" s="106"/>
      <c r="K6" s="106"/>
      <c r="L6" s="106"/>
      <c r="M6" s="106"/>
      <c r="N6" s="106"/>
      <c r="O6" s="106"/>
      <c r="P6" s="106"/>
    </row>
    <row r="7" spans="1:29" ht="18.75" x14ac:dyDescent="0.3">
      <c r="A7" s="48">
        <v>6</v>
      </c>
      <c r="B7" s="48">
        <v>90</v>
      </c>
      <c r="C7" s="48" t="s">
        <v>121</v>
      </c>
      <c r="D7" s="48">
        <v>98</v>
      </c>
      <c r="E7" s="48">
        <v>10</v>
      </c>
      <c r="F7" s="48">
        <f t="shared" si="0"/>
        <v>94</v>
      </c>
      <c r="G7" s="48">
        <f t="shared" si="1"/>
        <v>940</v>
      </c>
      <c r="H7" s="48">
        <f t="shared" si="2"/>
        <v>88360</v>
      </c>
      <c r="I7" s="48">
        <f t="shared" si="3"/>
        <v>100</v>
      </c>
      <c r="J7" s="106"/>
      <c r="K7" s="106"/>
      <c r="L7" s="106"/>
      <c r="M7" s="106"/>
      <c r="N7" s="106"/>
      <c r="O7" s="106"/>
      <c r="P7" s="106"/>
    </row>
    <row r="8" spans="1:29" ht="18.75" x14ac:dyDescent="0.3">
      <c r="A8" s="106"/>
      <c r="B8" s="106"/>
      <c r="C8" s="106"/>
      <c r="D8" s="106"/>
      <c r="E8" s="48">
        <f>SUM(E2:E7)</f>
        <v>100</v>
      </c>
      <c r="F8" s="48"/>
      <c r="G8" s="48">
        <f>SUM(G2:G7)</f>
        <v>7408</v>
      </c>
      <c r="H8" s="48">
        <f>SUM(H2:H7)</f>
        <v>562032</v>
      </c>
      <c r="I8" s="48"/>
      <c r="J8" s="106"/>
      <c r="K8" s="106"/>
      <c r="L8" s="106"/>
      <c r="M8" s="106"/>
      <c r="N8" s="106"/>
      <c r="O8" s="106"/>
      <c r="P8" s="106"/>
    </row>
    <row r="10" spans="1:29" ht="15.75" x14ac:dyDescent="0.25">
      <c r="A10" s="109" t="s">
        <v>23</v>
      </c>
      <c r="B10" s="111">
        <f>G8/E8</f>
        <v>74.08</v>
      </c>
    </row>
    <row r="11" spans="1:29" ht="15.75" x14ac:dyDescent="0.25">
      <c r="A11" s="109" t="s">
        <v>125</v>
      </c>
      <c r="B11" s="110">
        <f>((H8/E8)-(G8/E8)^2)^(1/2)</f>
        <v>11.509717633373993</v>
      </c>
      <c r="D11">
        <f>3*((B10-B12)/B11)</f>
        <v>2.0851945081961195E-2</v>
      </c>
      <c r="E11" t="s">
        <v>139</v>
      </c>
    </row>
    <row r="12" spans="1:29" x14ac:dyDescent="0.25">
      <c r="A12" s="108" t="s">
        <v>126</v>
      </c>
      <c r="B12" s="112">
        <f>MEDIAN(F2:F7)</f>
        <v>74</v>
      </c>
    </row>
    <row r="15" spans="1:29" x14ac:dyDescent="0.25">
      <c r="C15" s="108" t="s">
        <v>133</v>
      </c>
      <c r="D15" s="120">
        <f>(3*E8)/4</f>
        <v>75</v>
      </c>
    </row>
    <row r="16" spans="1:29" x14ac:dyDescent="0.25">
      <c r="C16" s="108" t="s">
        <v>133</v>
      </c>
      <c r="D16" s="120">
        <f>82+(75-74)*8/16</f>
        <v>82.5</v>
      </c>
    </row>
    <row r="19" spans="5:14" x14ac:dyDescent="0.25">
      <c r="M19" s="118" t="s">
        <v>140</v>
      </c>
      <c r="N19" s="118" t="s">
        <v>127</v>
      </c>
    </row>
    <row r="20" spans="5:14" x14ac:dyDescent="0.25">
      <c r="M20" s="118" t="s">
        <v>141</v>
      </c>
      <c r="N20" s="118" t="s">
        <v>128</v>
      </c>
    </row>
    <row r="21" spans="5:14" ht="18.75" x14ac:dyDescent="0.3">
      <c r="H21" s="115" t="s">
        <v>130</v>
      </c>
      <c r="I21" s="115"/>
      <c r="J21" s="114"/>
      <c r="M21" s="118" t="s">
        <v>142</v>
      </c>
      <c r="N21" s="118" t="s">
        <v>129</v>
      </c>
    </row>
    <row r="23" spans="5:14" ht="18.75" x14ac:dyDescent="0.3">
      <c r="H23" s="116" t="s">
        <v>131</v>
      </c>
      <c r="I23" s="116" t="s">
        <v>132</v>
      </c>
      <c r="J23" s="116" t="s">
        <v>133</v>
      </c>
      <c r="K23" s="116" t="s">
        <v>134</v>
      </c>
      <c r="L23" s="116" t="s">
        <v>135</v>
      </c>
    </row>
    <row r="24" spans="5:14" ht="18.75" x14ac:dyDescent="0.3">
      <c r="E24" t="s">
        <v>146</v>
      </c>
      <c r="H24" s="116" t="s">
        <v>136</v>
      </c>
      <c r="I24" s="117">
        <v>814</v>
      </c>
      <c r="J24" s="117">
        <v>935</v>
      </c>
      <c r="K24" s="117">
        <v>772</v>
      </c>
      <c r="L24" s="117">
        <v>1012</v>
      </c>
      <c r="M24" s="119">
        <f>((J24-I24)/(2*(L24-K24)))</f>
        <v>0.25208333333333333</v>
      </c>
      <c r="N24" s="118" t="s">
        <v>145</v>
      </c>
    </row>
    <row r="25" spans="5:14" ht="18.75" x14ac:dyDescent="0.3">
      <c r="H25" s="116" t="s">
        <v>137</v>
      </c>
      <c r="I25" s="117">
        <v>63.7</v>
      </c>
      <c r="J25" s="117">
        <v>80.3</v>
      </c>
      <c r="K25" s="117">
        <v>55</v>
      </c>
      <c r="L25" s="117">
        <v>86.6</v>
      </c>
      <c r="M25" s="119">
        <f t="shared" ref="M25:M26" si="4">((J25-I25)/(2*(L25-K25)))</f>
        <v>0.26265822784810122</v>
      </c>
      <c r="N25" s="118" t="s">
        <v>143</v>
      </c>
    </row>
    <row r="26" spans="5:14" ht="18.75" x14ac:dyDescent="0.3">
      <c r="H26" s="116" t="s">
        <v>138</v>
      </c>
      <c r="I26" s="117">
        <v>28.8</v>
      </c>
      <c r="J26" s="117">
        <v>45.6</v>
      </c>
      <c r="K26" s="117">
        <v>20.5</v>
      </c>
      <c r="L26" s="117">
        <v>49.8</v>
      </c>
      <c r="M26" s="119">
        <f t="shared" si="4"/>
        <v>0.28668941979522189</v>
      </c>
      <c r="N26" s="118" t="s">
        <v>144</v>
      </c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6"/>
  <sheetViews>
    <sheetView topLeftCell="A6" zoomScaleNormal="100" workbookViewId="0">
      <selection activeCell="L25" sqref="L25"/>
    </sheetView>
  </sheetViews>
  <sheetFormatPr defaultRowHeight="15" x14ac:dyDescent="0.25"/>
  <cols>
    <col min="4" max="4" width="10.7109375" customWidth="1"/>
    <col min="5" max="5" width="11.140625" customWidth="1"/>
  </cols>
  <sheetData>
    <row r="1" spans="1:13" ht="15.75" x14ac:dyDescent="0.25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"/>
      <c r="M1" s="1"/>
    </row>
    <row r="3" spans="1:13" x14ac:dyDescent="0.25">
      <c r="E3" s="2" t="s">
        <v>35</v>
      </c>
      <c r="H3">
        <v>3</v>
      </c>
    </row>
    <row r="4" spans="1:13" x14ac:dyDescent="0.25">
      <c r="A4" s="1"/>
      <c r="B4" s="13" t="s">
        <v>11</v>
      </c>
      <c r="D4" s="1" t="s">
        <v>2</v>
      </c>
      <c r="E4" s="2">
        <f>MIN(H3:H10)</f>
        <v>3</v>
      </c>
      <c r="H4">
        <v>5</v>
      </c>
    </row>
    <row r="5" spans="1:13" x14ac:dyDescent="0.25">
      <c r="A5" s="2">
        <v>12.1</v>
      </c>
      <c r="B5" s="4">
        <v>7.5</v>
      </c>
      <c r="D5" s="1" t="s">
        <v>3</v>
      </c>
      <c r="E5" s="2">
        <f>MAX(H3:H10)</f>
        <v>28</v>
      </c>
      <c r="F5" s="35"/>
      <c r="H5">
        <v>10</v>
      </c>
    </row>
    <row r="6" spans="1:13" x14ac:dyDescent="0.25">
      <c r="A6" s="2">
        <v>8.9</v>
      </c>
      <c r="B6" s="4">
        <v>7.8</v>
      </c>
      <c r="D6" s="1" t="s">
        <v>27</v>
      </c>
      <c r="E6" s="14">
        <f>_xlfn.QUARTILE.INC(H3:H10,1)</f>
        <v>8.75</v>
      </c>
      <c r="F6" s="35">
        <f>_xlfn.QUARTILE.INC(B5:B26,1)</f>
        <v>9.9750000000000014</v>
      </c>
      <c r="H6">
        <v>13</v>
      </c>
    </row>
    <row r="7" spans="1:13" x14ac:dyDescent="0.25">
      <c r="A7" s="2">
        <v>16.2</v>
      </c>
      <c r="B7" s="4">
        <v>8.1999999999999993</v>
      </c>
      <c r="D7" s="1" t="s">
        <v>28</v>
      </c>
      <c r="E7" s="14">
        <f>_xlfn.QUARTILE.INC(H3:H10,2)</f>
        <v>13.5</v>
      </c>
      <c r="F7" s="35">
        <f>_xlfn.QUARTILE.INC(B5:B26,2)</f>
        <v>12.85</v>
      </c>
      <c r="H7">
        <v>14</v>
      </c>
    </row>
    <row r="8" spans="1:13" x14ac:dyDescent="0.25">
      <c r="A8" s="2">
        <v>8.1999999999999993</v>
      </c>
      <c r="B8" s="4">
        <v>8.8000000000000007</v>
      </c>
      <c r="D8" s="1" t="s">
        <v>29</v>
      </c>
      <c r="E8" s="14">
        <f>_xlfn.QUARTILE.INC(H3:H10,3)</f>
        <v>21.25</v>
      </c>
      <c r="F8" s="35">
        <f>_xlfn.QUARTILE.INC(B5:B26,3)</f>
        <v>14.674999999999999</v>
      </c>
      <c r="H8">
        <v>20</v>
      </c>
    </row>
    <row r="9" spans="1:13" x14ac:dyDescent="0.25">
      <c r="A9" s="2">
        <v>9.8000000000000007</v>
      </c>
      <c r="B9" s="4">
        <v>8.9</v>
      </c>
      <c r="F9" s="35"/>
      <c r="H9">
        <v>25</v>
      </c>
    </row>
    <row r="10" spans="1:13" x14ac:dyDescent="0.25">
      <c r="A10" s="2">
        <v>15.1</v>
      </c>
      <c r="B10" s="4">
        <v>9.8000000000000007</v>
      </c>
      <c r="F10" s="35"/>
      <c r="H10">
        <v>28</v>
      </c>
    </row>
    <row r="11" spans="1:13" x14ac:dyDescent="0.25">
      <c r="A11" s="2">
        <v>14.5</v>
      </c>
      <c r="B11" s="4">
        <v>10.5</v>
      </c>
      <c r="D11" s="1" t="s">
        <v>30</v>
      </c>
      <c r="E11" s="14">
        <f>E6</f>
        <v>8.75</v>
      </c>
      <c r="F11" s="35"/>
    </row>
    <row r="12" spans="1:13" x14ac:dyDescent="0.25">
      <c r="A12" s="2">
        <v>13.4</v>
      </c>
      <c r="B12" s="4">
        <v>11</v>
      </c>
      <c r="D12" s="1" t="s">
        <v>31</v>
      </c>
      <c r="E12" s="14">
        <f>E7-E6</f>
        <v>4.75</v>
      </c>
      <c r="F12" s="36"/>
    </row>
    <row r="13" spans="1:13" x14ac:dyDescent="0.25">
      <c r="A13" s="2">
        <v>14.7</v>
      </c>
      <c r="B13" s="4">
        <v>12.1</v>
      </c>
      <c r="D13" s="1" t="s">
        <v>32</v>
      </c>
      <c r="E13" s="14">
        <f>E8-E7</f>
        <v>7.75</v>
      </c>
      <c r="F13" s="36"/>
    </row>
    <row r="14" spans="1:13" x14ac:dyDescent="0.25">
      <c r="A14" s="2">
        <v>7.5</v>
      </c>
      <c r="B14" s="4">
        <v>12.4</v>
      </c>
      <c r="D14" s="1"/>
      <c r="E14" s="2"/>
      <c r="F14" s="35"/>
    </row>
    <row r="15" spans="1:13" x14ac:dyDescent="0.25">
      <c r="A15" s="2">
        <v>8.8000000000000007</v>
      </c>
      <c r="B15" s="4">
        <v>12.5</v>
      </c>
      <c r="D15" s="1" t="s">
        <v>33</v>
      </c>
      <c r="E15" s="14">
        <f>E6-E4</f>
        <v>5.75</v>
      </c>
      <c r="F15" s="36">
        <f>E6-E4</f>
        <v>5.75</v>
      </c>
    </row>
    <row r="16" spans="1:13" x14ac:dyDescent="0.25">
      <c r="A16" s="2">
        <v>12.4</v>
      </c>
      <c r="B16" s="4">
        <v>13.2</v>
      </c>
      <c r="D16" s="1" t="s">
        <v>34</v>
      </c>
      <c r="E16" s="14">
        <f>E5-E8</f>
        <v>6.75</v>
      </c>
      <c r="F16" s="36">
        <f>E5-E8</f>
        <v>6.75</v>
      </c>
    </row>
    <row r="17" spans="1:2" x14ac:dyDescent="0.25">
      <c r="A17" s="2">
        <v>16.100000000000001</v>
      </c>
      <c r="B17" s="4">
        <v>13.4</v>
      </c>
    </row>
    <row r="18" spans="1:2" x14ac:dyDescent="0.25">
      <c r="A18" s="2">
        <v>15.2</v>
      </c>
      <c r="B18" s="4">
        <v>13.5</v>
      </c>
    </row>
    <row r="19" spans="1:2" x14ac:dyDescent="0.25">
      <c r="A19" s="2">
        <v>13.5</v>
      </c>
      <c r="B19" s="4">
        <v>14.5</v>
      </c>
    </row>
    <row r="20" spans="1:2" x14ac:dyDescent="0.25">
      <c r="A20" s="2">
        <v>14.6</v>
      </c>
      <c r="B20" s="4">
        <v>14.6</v>
      </c>
    </row>
    <row r="21" spans="1:2" x14ac:dyDescent="0.25">
      <c r="A21" s="2">
        <v>15.5</v>
      </c>
      <c r="B21" s="4">
        <v>14.7</v>
      </c>
    </row>
    <row r="22" spans="1:2" x14ac:dyDescent="0.25">
      <c r="A22" s="2">
        <v>7.8</v>
      </c>
      <c r="B22" s="4">
        <v>15.1</v>
      </c>
    </row>
    <row r="23" spans="1:2" x14ac:dyDescent="0.25">
      <c r="A23" s="2">
        <v>12.5</v>
      </c>
      <c r="B23" s="4">
        <v>15.2</v>
      </c>
    </row>
    <row r="24" spans="1:2" x14ac:dyDescent="0.25">
      <c r="A24" s="2">
        <v>13.2</v>
      </c>
      <c r="B24" s="4">
        <v>15.5</v>
      </c>
    </row>
    <row r="25" spans="1:2" x14ac:dyDescent="0.25">
      <c r="A25" s="2">
        <v>11</v>
      </c>
      <c r="B25" s="4">
        <v>16.100000000000001</v>
      </c>
    </row>
    <row r="26" spans="1:2" x14ac:dyDescent="0.25">
      <c r="A26" s="2">
        <v>10.5</v>
      </c>
      <c r="B26" s="4">
        <v>16.2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"/>
  <sheetViews>
    <sheetView workbookViewId="0">
      <selection activeCell="E13" sqref="E13"/>
    </sheetView>
  </sheetViews>
  <sheetFormatPr defaultRowHeight="15" x14ac:dyDescent="0.25"/>
  <cols>
    <col min="2" max="2" width="12.42578125" customWidth="1"/>
    <col min="5" max="5" width="11" customWidth="1"/>
    <col min="6" max="6" width="13.140625" customWidth="1"/>
    <col min="8" max="8" width="25.42578125" style="37" customWidth="1"/>
  </cols>
  <sheetData>
    <row r="1" spans="1:9" x14ac:dyDescent="0.25">
      <c r="A1" s="83" t="s">
        <v>109</v>
      </c>
      <c r="B1" s="83"/>
      <c r="C1" s="83"/>
      <c r="D1" s="83"/>
      <c r="E1" s="83" t="s">
        <v>106</v>
      </c>
      <c r="F1" s="83" t="s">
        <v>107</v>
      </c>
      <c r="G1" s="85"/>
      <c r="H1" s="86" t="s">
        <v>108</v>
      </c>
      <c r="I1" s="85"/>
    </row>
    <row r="2" spans="1:9" x14ac:dyDescent="0.25">
      <c r="A2" s="84">
        <v>1</v>
      </c>
      <c r="B2" s="84" t="s">
        <v>96</v>
      </c>
      <c r="C2" s="84"/>
      <c r="D2" s="83"/>
      <c r="E2" s="84">
        <f ca="1">RANDBETWEEN(1,10)</f>
        <v>3</v>
      </c>
      <c r="F2" s="83" t="str">
        <f ca="1">VLOOKUP(E2,$A$2:$B$11,2,0)</f>
        <v>JOSÉ</v>
      </c>
      <c r="G2" s="85"/>
      <c r="H2" s="86">
        <f ca="1">RAND()</f>
        <v>0.72346468803011144</v>
      </c>
      <c r="I2" s="86">
        <f ca="1">_xlfn.RANK.EQ(H2,$H$2:$H$11)</f>
        <v>2</v>
      </c>
    </row>
    <row r="3" spans="1:9" x14ac:dyDescent="0.25">
      <c r="A3" s="84">
        <v>2</v>
      </c>
      <c r="B3" s="84" t="s">
        <v>97</v>
      </c>
      <c r="C3" s="84"/>
      <c r="D3" s="83"/>
      <c r="E3" s="84">
        <f t="shared" ref="E3:E11" ca="1" si="0">RANDBETWEEN(1,10)</f>
        <v>6</v>
      </c>
      <c r="F3" s="83" t="str">
        <f t="shared" ref="F3:F11" ca="1" si="1">VLOOKUP(E3,$A$2:$B$11,2,0)</f>
        <v>LUCAS</v>
      </c>
      <c r="G3" s="85"/>
      <c r="H3" s="86">
        <f t="shared" ref="H3:H11" ca="1" si="2">RAND()</f>
        <v>0.37187424270711067</v>
      </c>
      <c r="I3" s="86">
        <f t="shared" ref="I3:I6" ca="1" si="3">_xlfn.RANK.EQ(H3,$H$2:$H$11)</f>
        <v>4</v>
      </c>
    </row>
    <row r="4" spans="1:9" x14ac:dyDescent="0.25">
      <c r="A4" s="84">
        <v>3</v>
      </c>
      <c r="B4" s="84" t="s">
        <v>98</v>
      </c>
      <c r="C4" s="84"/>
      <c r="D4" s="83"/>
      <c r="E4" s="84">
        <f t="shared" ca="1" si="0"/>
        <v>4</v>
      </c>
      <c r="F4" s="83" t="str">
        <f t="shared" ca="1" si="1"/>
        <v>FRANCISCO</v>
      </c>
      <c r="G4" s="85"/>
      <c r="H4" s="86">
        <f t="shared" ca="1" si="2"/>
        <v>0.78179295671537496</v>
      </c>
      <c r="I4" s="86">
        <f t="shared" ca="1" si="3"/>
        <v>1</v>
      </c>
    </row>
    <row r="5" spans="1:9" x14ac:dyDescent="0.25">
      <c r="A5" s="84">
        <v>4</v>
      </c>
      <c r="B5" s="84" t="s">
        <v>99</v>
      </c>
      <c r="C5" s="84"/>
      <c r="D5" s="83"/>
      <c r="E5" s="84">
        <f t="shared" ca="1" si="0"/>
        <v>8</v>
      </c>
      <c r="F5" s="83" t="str">
        <f t="shared" ca="1" si="1"/>
        <v>ESTER</v>
      </c>
      <c r="G5" s="85"/>
      <c r="H5" s="86">
        <f t="shared" ca="1" si="2"/>
        <v>0.14396648199572593</v>
      </c>
      <c r="I5" s="86">
        <f t="shared" ca="1" si="3"/>
        <v>8</v>
      </c>
    </row>
    <row r="6" spans="1:9" x14ac:dyDescent="0.25">
      <c r="A6" s="84">
        <v>5</v>
      </c>
      <c r="B6" s="84" t="s">
        <v>100</v>
      </c>
      <c r="C6" s="84"/>
      <c r="D6" s="83"/>
      <c r="E6" s="84">
        <f t="shared" ca="1" si="0"/>
        <v>10</v>
      </c>
      <c r="F6" s="83" t="str">
        <f t="shared" ca="1" si="1"/>
        <v>ANA</v>
      </c>
      <c r="G6" s="85"/>
      <c r="H6" s="86">
        <f t="shared" ca="1" si="2"/>
        <v>0.18682528341557914</v>
      </c>
      <c r="I6" s="86">
        <f t="shared" ca="1" si="3"/>
        <v>7</v>
      </c>
    </row>
    <row r="7" spans="1:9" x14ac:dyDescent="0.25">
      <c r="A7" s="84">
        <v>6</v>
      </c>
      <c r="B7" s="84" t="s">
        <v>101</v>
      </c>
      <c r="C7" s="84"/>
      <c r="D7" s="83"/>
      <c r="E7" s="84">
        <f t="shared" ca="1" si="0"/>
        <v>1</v>
      </c>
      <c r="F7" s="83" t="str">
        <f t="shared" ca="1" si="1"/>
        <v xml:space="preserve">JOÃO </v>
      </c>
      <c r="G7" s="85"/>
      <c r="H7" s="86">
        <f t="shared" ca="1" si="2"/>
        <v>3.369147801564909E-2</v>
      </c>
      <c r="I7" s="86"/>
    </row>
    <row r="8" spans="1:9" x14ac:dyDescent="0.25">
      <c r="A8" s="84">
        <v>7</v>
      </c>
      <c r="B8" s="84" t="s">
        <v>102</v>
      </c>
      <c r="C8" s="84"/>
      <c r="D8" s="83"/>
      <c r="E8" s="84">
        <f t="shared" ca="1" si="0"/>
        <v>1</v>
      </c>
      <c r="F8" s="83" t="str">
        <f t="shared" ca="1" si="1"/>
        <v xml:space="preserve">JOÃO </v>
      </c>
      <c r="G8" s="85"/>
      <c r="H8" s="86">
        <f t="shared" ca="1" si="2"/>
        <v>0.31035961240311327</v>
      </c>
      <c r="I8" s="86"/>
    </row>
    <row r="9" spans="1:9" x14ac:dyDescent="0.25">
      <c r="A9" s="84">
        <v>8</v>
      </c>
      <c r="B9" s="84" t="s">
        <v>103</v>
      </c>
      <c r="C9" s="84"/>
      <c r="D9" s="83"/>
      <c r="E9" s="84">
        <f t="shared" ca="1" si="0"/>
        <v>10</v>
      </c>
      <c r="F9" s="83" t="str">
        <f t="shared" ca="1" si="1"/>
        <v>ANA</v>
      </c>
      <c r="G9" s="85"/>
      <c r="H9" s="86">
        <f t="shared" ca="1" si="2"/>
        <v>7.0575967084583691E-2</v>
      </c>
      <c r="I9" s="86"/>
    </row>
    <row r="10" spans="1:9" x14ac:dyDescent="0.25">
      <c r="A10" s="84">
        <v>9</v>
      </c>
      <c r="B10" s="84" t="s">
        <v>104</v>
      </c>
      <c r="C10" s="84"/>
      <c r="D10" s="83"/>
      <c r="E10" s="84">
        <f t="shared" ca="1" si="0"/>
        <v>8</v>
      </c>
      <c r="F10" s="83" t="str">
        <f t="shared" ca="1" si="1"/>
        <v>ESTER</v>
      </c>
      <c r="G10" s="85"/>
      <c r="H10" s="86">
        <f ca="1">RAND()</f>
        <v>0.63347921841679755</v>
      </c>
      <c r="I10" s="86"/>
    </row>
    <row r="11" spans="1:9" x14ac:dyDescent="0.25">
      <c r="A11" s="84">
        <v>10</v>
      </c>
      <c r="B11" s="84" t="s">
        <v>105</v>
      </c>
      <c r="C11" s="84"/>
      <c r="D11" s="83"/>
      <c r="E11" s="84">
        <f t="shared" ca="1" si="0"/>
        <v>4</v>
      </c>
      <c r="F11" s="83" t="str">
        <f t="shared" ca="1" si="1"/>
        <v>FRANCISCO</v>
      </c>
      <c r="G11" s="85"/>
      <c r="H11" s="86">
        <f t="shared" ca="1" si="2"/>
        <v>0.36682969531713772</v>
      </c>
      <c r="I11" s="86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62"/>
  <sheetViews>
    <sheetView topLeftCell="A8" zoomScale="95" zoomScaleNormal="95" workbookViewId="0">
      <selection activeCell="F4" sqref="F4"/>
    </sheetView>
  </sheetViews>
  <sheetFormatPr defaultRowHeight="15" x14ac:dyDescent="0.25"/>
  <cols>
    <col min="1" max="1" width="10.140625" customWidth="1"/>
    <col min="2" max="2" width="13" customWidth="1"/>
    <col min="3" max="3" width="10" customWidth="1"/>
    <col min="5" max="5" width="12" bestFit="1" customWidth="1"/>
    <col min="6" max="6" width="11" bestFit="1" customWidth="1"/>
  </cols>
  <sheetData>
    <row r="1" spans="1:17" x14ac:dyDescent="0.25">
      <c r="A1" s="31"/>
      <c r="B1" s="32"/>
      <c r="C1" s="33"/>
      <c r="D1" s="33"/>
      <c r="E1" s="33"/>
    </row>
    <row r="2" spans="1:17" x14ac:dyDescent="0.25">
      <c r="A2" s="31"/>
      <c r="B2" s="32" t="s">
        <v>23</v>
      </c>
      <c r="C2" s="33" t="s">
        <v>47</v>
      </c>
      <c r="D2" s="33"/>
      <c r="E2" s="32" t="s">
        <v>49</v>
      </c>
      <c r="F2" s="32" t="s">
        <v>50</v>
      </c>
    </row>
    <row r="3" spans="1:17" x14ac:dyDescent="0.25">
      <c r="A3" s="31"/>
      <c r="B3" s="32">
        <v>0</v>
      </c>
      <c r="C3" s="33">
        <v>1</v>
      </c>
      <c r="D3" s="33"/>
      <c r="E3" s="32">
        <v>0</v>
      </c>
      <c r="F3" s="32">
        <v>10</v>
      </c>
      <c r="P3" t="s">
        <v>89</v>
      </c>
      <c r="Q3" t="s">
        <v>50</v>
      </c>
    </row>
    <row r="4" spans="1:17" x14ac:dyDescent="0.25">
      <c r="A4" s="31"/>
      <c r="B4" s="34"/>
      <c r="C4" s="33"/>
      <c r="D4" s="33"/>
      <c r="E4" s="33"/>
      <c r="P4">
        <v>0</v>
      </c>
      <c r="Q4">
        <v>1</v>
      </c>
    </row>
    <row r="5" spans="1:17" x14ac:dyDescent="0.25">
      <c r="A5" s="33"/>
      <c r="B5" s="33"/>
      <c r="C5" s="33"/>
      <c r="D5" s="33"/>
      <c r="E5" s="33"/>
    </row>
    <row r="6" spans="1:17" x14ac:dyDescent="0.25">
      <c r="A6" s="32"/>
      <c r="B6" s="32" t="s">
        <v>36</v>
      </c>
      <c r="C6" s="33" t="s">
        <v>48</v>
      </c>
      <c r="D6" s="32"/>
      <c r="E6" s="32" t="s">
        <v>46</v>
      </c>
      <c r="F6" s="32" t="s">
        <v>48</v>
      </c>
      <c r="P6" t="s">
        <v>36</v>
      </c>
      <c r="Q6" t="s">
        <v>71</v>
      </c>
    </row>
    <row r="7" spans="1:17" x14ac:dyDescent="0.25">
      <c r="A7" s="27"/>
      <c r="B7" s="33">
        <v>-10</v>
      </c>
      <c r="C7" s="33">
        <f>_xlfn.NORM.DIST(B7,$B$3,$C$3,FALSE)</f>
        <v>7.6945986267064199E-23</v>
      </c>
      <c r="D7" s="32"/>
      <c r="E7" s="33">
        <v>-10</v>
      </c>
      <c r="F7">
        <f>_xlfn.NORM.DIST(E7,E$3,F$3,FALSE)</f>
        <v>2.4197072451914336E-2</v>
      </c>
      <c r="P7">
        <v>-1</v>
      </c>
      <c r="Q7">
        <f>_xlfn.NORM.DIST(P7,$P$4,$Q$4,TRUE)</f>
        <v>0.15865525393145699</v>
      </c>
    </row>
    <row r="8" spans="1:17" x14ac:dyDescent="0.25">
      <c r="A8" s="27"/>
      <c r="B8" s="33">
        <f>B7+0.05</f>
        <v>-9.9499999999999993</v>
      </c>
      <c r="C8" s="33">
        <f t="shared" ref="C8:C71" si="0">_xlfn.NORM.DIST(B8,$B$3,$C$3,FALSE)</f>
        <v>1.267040052182252E-22</v>
      </c>
      <c r="D8" s="32"/>
      <c r="E8" s="33">
        <f>E7+0.05</f>
        <v>-9.9499999999999993</v>
      </c>
      <c r="F8">
        <f t="shared" ref="F8:F71" si="1">_xlfn.NORM.DIST(E8,E$3,F$3,FALSE)</f>
        <v>2.4318056804706084E-2</v>
      </c>
      <c r="P8">
        <f>P7+0.05</f>
        <v>-0.95</v>
      </c>
      <c r="Q8">
        <f t="shared" ref="Q8:Q67" si="2">_xlfn.NORM.DIST(P8,$P$4,$Q$4,TRUE)</f>
        <v>0.17105612630848185</v>
      </c>
    </row>
    <row r="9" spans="1:17" x14ac:dyDescent="0.25">
      <c r="A9" s="27"/>
      <c r="B9" s="33">
        <f t="shared" ref="B9:B72" si="3">B8+0.05</f>
        <v>-9.8999999999999986</v>
      </c>
      <c r="C9" s="33">
        <f t="shared" si="0"/>
        <v>2.0811768202028542E-22</v>
      </c>
      <c r="D9" s="32"/>
      <c r="E9" s="33">
        <f t="shared" ref="E9:E72" si="4">E8+0.05</f>
        <v>-9.8999999999999986</v>
      </c>
      <c r="F9">
        <f t="shared" si="1"/>
        <v>2.4439035090699963E-2</v>
      </c>
      <c r="P9">
        <f t="shared" ref="P9:P67" si="5">P8+0.05</f>
        <v>-0.89999999999999991</v>
      </c>
      <c r="Q9">
        <f t="shared" si="2"/>
        <v>0.1840601253467595</v>
      </c>
    </row>
    <row r="10" spans="1:17" x14ac:dyDescent="0.25">
      <c r="A10" s="27"/>
      <c r="B10" s="33">
        <f t="shared" si="3"/>
        <v>-9.8499999999999979</v>
      </c>
      <c r="C10" s="33">
        <f t="shared" si="0"/>
        <v>3.4099018662801398E-22</v>
      </c>
      <c r="D10" s="32"/>
      <c r="E10" s="33">
        <f t="shared" si="4"/>
        <v>-9.8499999999999979</v>
      </c>
      <c r="F10">
        <f t="shared" si="1"/>
        <v>2.4560001215829987E-2</v>
      </c>
      <c r="P10">
        <f t="shared" si="5"/>
        <v>-0.84999999999999987</v>
      </c>
      <c r="Q10">
        <f t="shared" si="2"/>
        <v>0.19766254312269241</v>
      </c>
    </row>
    <row r="11" spans="1:17" x14ac:dyDescent="0.25">
      <c r="A11" s="27"/>
      <c r="B11" s="33">
        <f t="shared" si="3"/>
        <v>-9.7999999999999972</v>
      </c>
      <c r="C11" s="33">
        <f t="shared" si="0"/>
        <v>5.5730000227208887E-22</v>
      </c>
      <c r="D11" s="32"/>
      <c r="E11" s="33">
        <f t="shared" si="4"/>
        <v>-9.7999999999999972</v>
      </c>
      <c r="F11">
        <f t="shared" si="1"/>
        <v>2.4680949056704277E-2</v>
      </c>
      <c r="P11">
        <f t="shared" si="5"/>
        <v>-0.79999999999999982</v>
      </c>
      <c r="Q11">
        <f t="shared" si="2"/>
        <v>0.21185539858339672</v>
      </c>
    </row>
    <row r="12" spans="1:17" x14ac:dyDescent="0.25">
      <c r="A12" s="27"/>
      <c r="B12" s="33">
        <f t="shared" si="3"/>
        <v>-9.7499999999999964</v>
      </c>
      <c r="C12" s="33">
        <f t="shared" si="0"/>
        <v>9.0855343119769889E-22</v>
      </c>
      <c r="D12" s="32"/>
      <c r="E12" s="33">
        <f t="shared" si="4"/>
        <v>-9.7499999999999964</v>
      </c>
      <c r="F12">
        <f t="shared" si="1"/>
        <v>2.4801872461073723E-2</v>
      </c>
      <c r="P12">
        <f t="shared" si="5"/>
        <v>-0.74999999999999978</v>
      </c>
      <c r="Q12">
        <f t="shared" si="2"/>
        <v>0.22662735237686826</v>
      </c>
    </row>
    <row r="13" spans="1:17" x14ac:dyDescent="0.25">
      <c r="A13" s="27"/>
      <c r="B13" s="33">
        <f t="shared" si="3"/>
        <v>-9.6999999999999957</v>
      </c>
      <c r="C13" s="33">
        <f t="shared" si="0"/>
        <v>1.4774954927043173E-21</v>
      </c>
      <c r="D13" s="32"/>
      <c r="E13" s="33">
        <f t="shared" si="4"/>
        <v>-9.6999999999999957</v>
      </c>
      <c r="F13">
        <f t="shared" si="1"/>
        <v>2.4922765248306604E-2</v>
      </c>
      <c r="P13">
        <f t="shared" si="5"/>
        <v>-0.69999999999999973</v>
      </c>
      <c r="Q13">
        <f t="shared" si="2"/>
        <v>0.24196365222307309</v>
      </c>
    </row>
    <row r="14" spans="1:17" x14ac:dyDescent="0.25">
      <c r="A14" s="27"/>
      <c r="B14" s="33">
        <f t="shared" si="3"/>
        <v>-9.649999999999995</v>
      </c>
      <c r="C14" s="33">
        <f t="shared" si="0"/>
        <v>2.396713489855205E-21</v>
      </c>
      <c r="D14" s="32"/>
      <c r="E14" s="33">
        <f t="shared" si="4"/>
        <v>-9.649999999999995</v>
      </c>
      <c r="F14">
        <f t="shared" si="1"/>
        <v>2.5043621209869124E-2</v>
      </c>
      <c r="P14">
        <f t="shared" si="5"/>
        <v>-0.64999999999999969</v>
      </c>
      <c r="Q14">
        <f t="shared" si="2"/>
        <v>0.25784611080586473</v>
      </c>
    </row>
    <row r="15" spans="1:17" x14ac:dyDescent="0.25">
      <c r="A15" s="27"/>
      <c r="B15" s="33">
        <f t="shared" si="3"/>
        <v>-9.5999999999999943</v>
      </c>
      <c r="C15" s="33">
        <f t="shared" si="0"/>
        <v>3.878111931747154E-21</v>
      </c>
      <c r="D15" s="32"/>
      <c r="E15" s="33">
        <f t="shared" si="4"/>
        <v>-9.5999999999999943</v>
      </c>
      <c r="F15">
        <f t="shared" si="1"/>
        <v>2.5164434109811729E-2</v>
      </c>
      <c r="P15">
        <f t="shared" si="5"/>
        <v>-0.59999999999999964</v>
      </c>
      <c r="Q15">
        <f t="shared" si="2"/>
        <v>0.27425311775007366</v>
      </c>
    </row>
    <row r="16" spans="1:17" x14ac:dyDescent="0.25">
      <c r="A16" s="27"/>
      <c r="B16" s="33">
        <f t="shared" si="3"/>
        <v>-9.5499999999999936</v>
      </c>
      <c r="C16" s="33">
        <f t="shared" si="0"/>
        <v>6.2594881692605469E-21</v>
      </c>
      <c r="D16" s="27"/>
      <c r="E16" s="33">
        <f t="shared" si="4"/>
        <v>-9.5499999999999936</v>
      </c>
      <c r="F16">
        <f t="shared" si="1"/>
        <v>2.5285197685261267E-2</v>
      </c>
      <c r="P16">
        <f t="shared" si="5"/>
        <v>-0.5499999999999996</v>
      </c>
      <c r="Q16">
        <f t="shared" si="2"/>
        <v>0.29115968678834647</v>
      </c>
    </row>
    <row r="17" spans="1:17" x14ac:dyDescent="0.25">
      <c r="A17" s="27"/>
      <c r="B17" s="33">
        <f t="shared" si="3"/>
        <v>-9.4999999999999929</v>
      </c>
      <c r="C17" s="33">
        <f t="shared" si="0"/>
        <v>1.0077935394300726E-20</v>
      </c>
      <c r="D17" s="32"/>
      <c r="E17" s="33">
        <f t="shared" si="4"/>
        <v>-9.4999999999999929</v>
      </c>
      <c r="F17">
        <f t="shared" si="1"/>
        <v>2.5405905646918917E-2</v>
      </c>
      <c r="P17">
        <f t="shared" si="5"/>
        <v>-0.49999999999999961</v>
      </c>
      <c r="Q17">
        <f t="shared" si="2"/>
        <v>0.30853753872598699</v>
      </c>
    </row>
    <row r="18" spans="1:17" x14ac:dyDescent="0.25">
      <c r="A18" s="27"/>
      <c r="B18" s="33">
        <f t="shared" si="3"/>
        <v>-9.4499999999999922</v>
      </c>
      <c r="C18" s="33">
        <f t="shared" si="0"/>
        <v>1.618521902163042E-20</v>
      </c>
      <c r="D18" s="32"/>
      <c r="E18" s="33">
        <f t="shared" si="4"/>
        <v>-9.4499999999999922</v>
      </c>
      <c r="F18">
        <f t="shared" si="1"/>
        <v>2.5526551679563761E-2</v>
      </c>
      <c r="P18">
        <f t="shared" si="5"/>
        <v>-0.44999999999999962</v>
      </c>
      <c r="Q18">
        <f t="shared" si="2"/>
        <v>0.32635522028792013</v>
      </c>
    </row>
    <row r="19" spans="1:17" x14ac:dyDescent="0.25">
      <c r="A19" s="27"/>
      <c r="B19" s="33">
        <f t="shared" si="3"/>
        <v>-9.3999999999999915</v>
      </c>
      <c r="C19" s="33">
        <f t="shared" si="0"/>
        <v>2.592864701100592E-20</v>
      </c>
      <c r="D19" s="32"/>
      <c r="E19" s="33">
        <f t="shared" si="4"/>
        <v>-9.3999999999999915</v>
      </c>
      <c r="F19">
        <f t="shared" si="1"/>
        <v>2.5647129442562058E-2</v>
      </c>
      <c r="P19">
        <f t="shared" si="5"/>
        <v>-0.39999999999999963</v>
      </c>
      <c r="Q19">
        <f t="shared" si="2"/>
        <v>0.34457825838967593</v>
      </c>
    </row>
    <row r="20" spans="1:17" x14ac:dyDescent="0.25">
      <c r="A20" s="27"/>
      <c r="B20" s="33">
        <f t="shared" si="3"/>
        <v>-9.3499999999999908</v>
      </c>
      <c r="C20" s="33">
        <f t="shared" si="0"/>
        <v>4.1433859946963836E-20</v>
      </c>
      <c r="D20" s="32"/>
      <c r="E20" s="33">
        <f t="shared" si="4"/>
        <v>-9.3499999999999908</v>
      </c>
      <c r="F20">
        <f t="shared" si="1"/>
        <v>2.576763257038216E-2</v>
      </c>
      <c r="P20">
        <f t="shared" si="5"/>
        <v>-0.34999999999999964</v>
      </c>
      <c r="Q20">
        <f t="shared" si="2"/>
        <v>0.36316934882438101</v>
      </c>
    </row>
    <row r="21" spans="1:17" x14ac:dyDescent="0.25">
      <c r="A21" s="27"/>
      <c r="B21" s="33">
        <f t="shared" si="3"/>
        <v>-9.2999999999999901</v>
      </c>
      <c r="C21" s="33">
        <f t="shared" si="0"/>
        <v>6.6045798607399656E-20</v>
      </c>
      <c r="D21" s="32"/>
      <c r="E21" s="33">
        <f t="shared" si="4"/>
        <v>-9.2999999999999901</v>
      </c>
      <c r="F21">
        <f t="shared" si="1"/>
        <v>2.5888054673114912E-2</v>
      </c>
      <c r="P21">
        <f>P20+0.05</f>
        <v>-0.29999999999999966</v>
      </c>
      <c r="Q21">
        <f t="shared" si="2"/>
        <v>0.38208857781104749</v>
      </c>
    </row>
    <row r="22" spans="1:17" x14ac:dyDescent="0.25">
      <c r="A22" s="27"/>
      <c r="B22" s="33">
        <f t="shared" si="3"/>
        <v>-9.2499999999999893</v>
      </c>
      <c r="C22" s="33">
        <f t="shared" si="0"/>
        <v>1.0501449829971414E-19</v>
      </c>
      <c r="D22" s="32"/>
      <c r="E22" s="33">
        <f t="shared" si="4"/>
        <v>-9.2499999999999893</v>
      </c>
      <c r="F22">
        <f t="shared" si="1"/>
        <v>2.6008389336999595E-2</v>
      </c>
      <c r="P22">
        <f t="shared" si="5"/>
        <v>-0.24999999999999967</v>
      </c>
      <c r="Q22">
        <f t="shared" si="2"/>
        <v>0.40129367431707641</v>
      </c>
    </row>
    <row r="23" spans="1:17" x14ac:dyDescent="0.25">
      <c r="A23" s="27"/>
      <c r="B23" s="33">
        <f t="shared" si="3"/>
        <v>-9.1999999999999886</v>
      </c>
      <c r="C23" s="33">
        <f t="shared" si="0"/>
        <v>1.6655880323800946E-19</v>
      </c>
      <c r="D23" s="32"/>
      <c r="E23" s="33">
        <f t="shared" si="4"/>
        <v>-9.1999999999999886</v>
      </c>
      <c r="F23">
        <f t="shared" si="1"/>
        <v>2.6128630124955345E-2</v>
      </c>
      <c r="P23">
        <f t="shared" si="5"/>
        <v>-0.19999999999999968</v>
      </c>
      <c r="Q23">
        <f t="shared" si="2"/>
        <v>0.42074029056089707</v>
      </c>
    </row>
    <row r="24" spans="1:17" x14ac:dyDescent="0.25">
      <c r="A24" s="27"/>
      <c r="B24" s="33">
        <f t="shared" si="3"/>
        <v>-9.1499999999999879</v>
      </c>
      <c r="C24" s="33">
        <f t="shared" si="0"/>
        <v>2.6351187138745671E-19</v>
      </c>
      <c r="D24" s="32"/>
      <c r="E24" s="33">
        <f t="shared" si="4"/>
        <v>-9.1499999999999879</v>
      </c>
      <c r="F24">
        <f t="shared" si="1"/>
        <v>2.6248770577117917E-2</v>
      </c>
      <c r="P24">
        <f t="shared" si="5"/>
        <v>-0.14999999999999969</v>
      </c>
      <c r="Q24">
        <f t="shared" si="2"/>
        <v>0.44038230762975761</v>
      </c>
    </row>
    <row r="25" spans="1:17" x14ac:dyDescent="0.25">
      <c r="A25" s="27"/>
      <c r="B25" s="33">
        <f t="shared" si="3"/>
        <v>-9.0999999999999872</v>
      </c>
      <c r="C25" s="33">
        <f t="shared" si="0"/>
        <v>4.1585989791156335E-19</v>
      </c>
      <c r="D25" s="32"/>
      <c r="E25" s="33">
        <f t="shared" si="4"/>
        <v>-9.0999999999999872</v>
      </c>
      <c r="F25">
        <f t="shared" si="1"/>
        <v>2.6368804211381845E-2</v>
      </c>
      <c r="P25">
        <f t="shared" si="5"/>
        <v>-9.9999999999999686E-2</v>
      </c>
      <c r="Q25">
        <f t="shared" si="2"/>
        <v>0.46017216272297112</v>
      </c>
    </row>
    <row r="26" spans="1:17" x14ac:dyDescent="0.25">
      <c r="A26" s="27"/>
      <c r="B26" s="33">
        <f t="shared" si="3"/>
        <v>-9.0499999999999865</v>
      </c>
      <c r="C26" s="33">
        <f t="shared" si="0"/>
        <v>6.5464847990226754E-19</v>
      </c>
      <c r="D26" s="32"/>
      <c r="E26" s="33">
        <f t="shared" si="4"/>
        <v>-9.0499999999999865</v>
      </c>
      <c r="F26">
        <f t="shared" si="1"/>
        <v>2.6488724523947859E-2</v>
      </c>
      <c r="P26">
        <f t="shared" si="5"/>
        <v>-4.9999999999999684E-2</v>
      </c>
      <c r="Q26">
        <f t="shared" si="2"/>
        <v>0.48006119416162768</v>
      </c>
    </row>
    <row r="27" spans="1:17" x14ac:dyDescent="0.25">
      <c r="A27" s="27"/>
      <c r="B27" s="33">
        <f>B26+0.05</f>
        <v>-8.9999999999999858</v>
      </c>
      <c r="C27" s="33">
        <f t="shared" si="0"/>
        <v>1.027977357167023E-18</v>
      </c>
      <c r="D27" s="33"/>
      <c r="E27" s="33">
        <f t="shared" si="4"/>
        <v>-8.9999999999999858</v>
      </c>
      <c r="F27">
        <f t="shared" si="1"/>
        <v>2.660852498987552E-2</v>
      </c>
      <c r="P27">
        <f>P26+0.05</f>
        <v>3.1918911957973251E-16</v>
      </c>
      <c r="Q27">
        <f t="shared" si="2"/>
        <v>0.50000000000000011</v>
      </c>
    </row>
    <row r="28" spans="1:17" x14ac:dyDescent="0.25">
      <c r="A28" s="33"/>
      <c r="B28" s="33">
        <f t="shared" si="3"/>
        <v>-8.9499999999999851</v>
      </c>
      <c r="C28" s="33">
        <f t="shared" si="0"/>
        <v>1.6101754378818057E-18</v>
      </c>
      <c r="D28" s="33"/>
      <c r="E28" s="33">
        <f t="shared" si="4"/>
        <v>-8.9499999999999851</v>
      </c>
      <c r="F28">
        <f t="shared" si="1"/>
        <v>2.6728199063641055E-2</v>
      </c>
      <c r="P28">
        <f t="shared" si="5"/>
        <v>5.0000000000000322E-2</v>
      </c>
      <c r="Q28">
        <f t="shared" si="2"/>
        <v>0.5199388058383726</v>
      </c>
    </row>
    <row r="29" spans="1:17" x14ac:dyDescent="0.25">
      <c r="A29" s="33"/>
      <c r="B29" s="33">
        <f t="shared" si="3"/>
        <v>-8.8999999999999844</v>
      </c>
      <c r="C29" s="33">
        <f t="shared" si="0"/>
        <v>2.5158057769517622E-18</v>
      </c>
      <c r="D29" s="33"/>
      <c r="E29" s="33">
        <f t="shared" si="4"/>
        <v>-8.8999999999999844</v>
      </c>
      <c r="F29">
        <f t="shared" si="1"/>
        <v>2.6847740179700274E-2</v>
      </c>
      <c r="P29">
        <f t="shared" si="5"/>
        <v>0.10000000000000032</v>
      </c>
      <c r="Q29">
        <f t="shared" si="2"/>
        <v>0.5398278372770291</v>
      </c>
    </row>
    <row r="30" spans="1:17" x14ac:dyDescent="0.25">
      <c r="A30" s="33"/>
      <c r="B30" s="33">
        <f t="shared" si="3"/>
        <v>-8.8499999999999837</v>
      </c>
      <c r="C30" s="33">
        <f t="shared" si="0"/>
        <v>3.9209859525646999E-18</v>
      </c>
      <c r="D30" s="33"/>
      <c r="E30" s="33">
        <f t="shared" si="4"/>
        <v>-8.8499999999999837</v>
      </c>
      <c r="F30">
        <f t="shared" si="1"/>
        <v>2.6967141753056572E-2</v>
      </c>
      <c r="P30">
        <f t="shared" si="5"/>
        <v>0.15000000000000033</v>
      </c>
      <c r="Q30">
        <f t="shared" si="2"/>
        <v>0.55961769237024273</v>
      </c>
    </row>
    <row r="31" spans="1:17" x14ac:dyDescent="0.25">
      <c r="B31" s="33">
        <f t="shared" si="3"/>
        <v>-8.7999999999999829</v>
      </c>
      <c r="C31" s="33">
        <f t="shared" si="0"/>
        <v>6.0957581295633718E-18</v>
      </c>
      <c r="E31" s="33">
        <f t="shared" si="4"/>
        <v>-8.7999999999999829</v>
      </c>
      <c r="F31">
        <f t="shared" si="1"/>
        <v>2.7086397179833844E-2</v>
      </c>
      <c r="P31">
        <f t="shared" si="5"/>
        <v>0.20000000000000034</v>
      </c>
      <c r="Q31">
        <f t="shared" si="2"/>
        <v>0.57925970943910321</v>
      </c>
    </row>
    <row r="32" spans="1:17" x14ac:dyDescent="0.25">
      <c r="B32" s="33">
        <f t="shared" si="3"/>
        <v>-8.7499999999999822</v>
      </c>
      <c r="C32" s="33">
        <f t="shared" si="0"/>
        <v>9.4531038819043306E-18</v>
      </c>
      <c r="E32" s="33">
        <f t="shared" si="4"/>
        <v>-8.7499999999999822</v>
      </c>
      <c r="F32">
        <f t="shared" si="1"/>
        <v>2.7205499837854398E-2</v>
      </c>
      <c r="P32">
        <f t="shared" si="5"/>
        <v>0.25000000000000033</v>
      </c>
      <c r="Q32">
        <f t="shared" si="2"/>
        <v>0.59870632568292381</v>
      </c>
    </row>
    <row r="33" spans="2:17" x14ac:dyDescent="0.25">
      <c r="B33" s="33">
        <f>B32+0.05</f>
        <v>-8.6999999999999815</v>
      </c>
      <c r="C33" s="33">
        <f t="shared" si="0"/>
        <v>1.4622963575008764E-17</v>
      </c>
      <c r="E33" s="33">
        <f t="shared" si="4"/>
        <v>-8.6999999999999815</v>
      </c>
      <c r="F33">
        <f t="shared" si="1"/>
        <v>2.7324443087221675E-2</v>
      </c>
      <c r="P33">
        <f t="shared" si="5"/>
        <v>0.30000000000000032</v>
      </c>
      <c r="Q33">
        <f t="shared" si="2"/>
        <v>0.61791142218895279</v>
      </c>
    </row>
    <row r="34" spans="2:17" x14ac:dyDescent="0.25">
      <c r="B34" s="33">
        <f t="shared" si="3"/>
        <v>-8.6499999999999808</v>
      </c>
      <c r="C34" s="33">
        <f t="shared" si="0"/>
        <v>2.2563716255210183E-17</v>
      </c>
      <c r="E34" s="33">
        <f t="shared" si="4"/>
        <v>-8.6499999999999808</v>
      </c>
      <c r="F34">
        <f t="shared" si="1"/>
        <v>2.7443220270907773E-2</v>
      </c>
      <c r="P34">
        <f t="shared" si="5"/>
        <v>0.35000000000000031</v>
      </c>
      <c r="Q34">
        <f t="shared" si="2"/>
        <v>0.63683065117561921</v>
      </c>
    </row>
    <row r="35" spans="2:17" x14ac:dyDescent="0.25">
      <c r="B35" s="33">
        <f t="shared" si="3"/>
        <v>-8.5999999999999801</v>
      </c>
      <c r="C35" s="33">
        <f t="shared" si="0"/>
        <v>3.4729627485667998E-17</v>
      </c>
      <c r="E35" s="33">
        <f t="shared" si="4"/>
        <v>-8.5999999999999801</v>
      </c>
      <c r="F35">
        <f t="shared" si="1"/>
        <v>2.7561824715345712E-2</v>
      </c>
      <c r="P35">
        <f t="shared" si="5"/>
        <v>0.4000000000000003</v>
      </c>
      <c r="Q35">
        <f t="shared" si="2"/>
        <v>0.65542174161032429</v>
      </c>
    </row>
    <row r="36" spans="2:17" x14ac:dyDescent="0.25">
      <c r="B36" s="33">
        <f>B35+0.05</f>
        <v>-8.5499999999999794</v>
      </c>
      <c r="C36" s="33">
        <f t="shared" si="0"/>
        <v>5.3321687358243564E-17</v>
      </c>
      <c r="E36" s="33">
        <f t="shared" si="4"/>
        <v>-8.5499999999999794</v>
      </c>
      <c r="F36">
        <f t="shared" si="1"/>
        <v>2.7680249731026316E-2</v>
      </c>
      <c r="P36">
        <f>P35+0.05</f>
        <v>0.45000000000000029</v>
      </c>
      <c r="Q36">
        <f t="shared" si="2"/>
        <v>0.67364477971208003</v>
      </c>
    </row>
    <row r="37" spans="2:17" x14ac:dyDescent="0.25">
      <c r="B37" s="33">
        <f t="shared" si="3"/>
        <v>-8.4999999999999787</v>
      </c>
      <c r="C37" s="33">
        <f t="shared" si="0"/>
        <v>8.1662356316710589E-17</v>
      </c>
      <c r="E37" s="33">
        <f t="shared" si="4"/>
        <v>-8.4999999999999787</v>
      </c>
      <c r="F37">
        <f t="shared" si="1"/>
        <v>2.7798488613099696E-2</v>
      </c>
      <c r="P37">
        <f t="shared" si="5"/>
        <v>0.50000000000000033</v>
      </c>
      <c r="Q37">
        <f t="shared" si="2"/>
        <v>0.69146246127401323</v>
      </c>
    </row>
    <row r="38" spans="2:17" x14ac:dyDescent="0.25">
      <c r="B38" s="33">
        <f t="shared" si="3"/>
        <v>-8.449999999999978</v>
      </c>
      <c r="C38" s="33">
        <f t="shared" si="0"/>
        <v>1.2475391796709752E-16</v>
      </c>
      <c r="E38" s="33">
        <f t="shared" si="4"/>
        <v>-8.449999999999978</v>
      </c>
      <c r="F38">
        <f t="shared" si="1"/>
        <v>2.7916534641981253E-2</v>
      </c>
      <c r="P38">
        <f t="shared" si="5"/>
        <v>0.55000000000000038</v>
      </c>
      <c r="Q38">
        <f t="shared" si="2"/>
        <v>0.70884031321165386</v>
      </c>
    </row>
    <row r="39" spans="2:17" x14ac:dyDescent="0.25">
      <c r="B39" s="33">
        <f t="shared" si="3"/>
        <v>-8.3999999999999773</v>
      </c>
      <c r="C39" s="33">
        <f t="shared" si="0"/>
        <v>1.9010815379083288E-16</v>
      </c>
      <c r="E39" s="33">
        <f t="shared" si="4"/>
        <v>-8.3999999999999773</v>
      </c>
      <c r="F39">
        <f t="shared" si="1"/>
        <v>2.8034381083962109E-2</v>
      </c>
      <c r="P39">
        <f t="shared" si="5"/>
        <v>0.60000000000000042</v>
      </c>
      <c r="Q39">
        <f t="shared" si="2"/>
        <v>0.72574688224992656</v>
      </c>
    </row>
    <row r="40" spans="2:17" x14ac:dyDescent="0.25">
      <c r="B40" s="33">
        <f t="shared" si="3"/>
        <v>-8.3499999999999766</v>
      </c>
      <c r="C40" s="33">
        <f t="shared" si="0"/>
        <v>2.8897585580304504E-16</v>
      </c>
      <c r="E40" s="33">
        <f t="shared" si="4"/>
        <v>-8.3499999999999766</v>
      </c>
      <c r="F40">
        <f t="shared" si="1"/>
        <v>2.8152021191823952E-2</v>
      </c>
      <c r="P40">
        <f t="shared" si="5"/>
        <v>0.65000000000000047</v>
      </c>
      <c r="Q40">
        <f t="shared" si="2"/>
        <v>0.74215388919413539</v>
      </c>
    </row>
    <row r="41" spans="2:17" x14ac:dyDescent="0.25">
      <c r="B41" s="33">
        <f t="shared" si="3"/>
        <v>-8.2999999999999758</v>
      </c>
      <c r="C41" s="33">
        <f t="shared" si="0"/>
        <v>4.3816394355102289E-16</v>
      </c>
      <c r="E41" s="33">
        <f t="shared" si="4"/>
        <v>-8.2999999999999758</v>
      </c>
      <c r="F41">
        <f t="shared" si="1"/>
        <v>2.826944820545808E-2</v>
      </c>
      <c r="P41">
        <f t="shared" si="5"/>
        <v>0.70000000000000051</v>
      </c>
      <c r="Q41">
        <f t="shared" si="2"/>
        <v>0.75803634777692719</v>
      </c>
    </row>
    <row r="42" spans="2:17" x14ac:dyDescent="0.25">
      <c r="B42" s="33">
        <f t="shared" si="3"/>
        <v>-8.2499999999999751</v>
      </c>
      <c r="C42" s="33">
        <f t="shared" si="0"/>
        <v>6.627137455970118E-16</v>
      </c>
      <c r="E42" s="33">
        <f t="shared" si="4"/>
        <v>-8.2499999999999751</v>
      </c>
      <c r="F42">
        <f t="shared" si="1"/>
        <v>2.8386655352488788E-2</v>
      </c>
      <c r="P42">
        <f t="shared" si="5"/>
        <v>0.75000000000000056</v>
      </c>
      <c r="Q42">
        <f t="shared" si="2"/>
        <v>0.77337264762313196</v>
      </c>
    </row>
    <row r="43" spans="2:17" x14ac:dyDescent="0.25">
      <c r="B43" s="33">
        <f t="shared" si="3"/>
        <v>-8.1999999999999744</v>
      </c>
      <c r="C43" s="33">
        <f t="shared" si="0"/>
        <v>9.9983787484992402E-16</v>
      </c>
      <c r="E43" s="33">
        <f t="shared" si="4"/>
        <v>-8.1999999999999744</v>
      </c>
      <c r="F43">
        <f t="shared" si="1"/>
        <v>2.8503635848900782E-2</v>
      </c>
      <c r="P43">
        <f t="shared" si="5"/>
        <v>0.8000000000000006</v>
      </c>
      <c r="Q43">
        <f t="shared" si="2"/>
        <v>0.78814460141660347</v>
      </c>
    </row>
    <row r="44" spans="2:17" x14ac:dyDescent="0.25">
      <c r="B44" s="33">
        <f>B43+0.05</f>
        <v>-8.1499999999999737</v>
      </c>
      <c r="C44" s="33">
        <f t="shared" si="0"/>
        <v>1.5046914517085184E-15</v>
      </c>
      <c r="E44" s="33">
        <f t="shared" si="4"/>
        <v>-8.1499999999999737</v>
      </c>
      <c r="F44">
        <f t="shared" si="1"/>
        <v>2.8620382899670754E-2</v>
      </c>
      <c r="P44">
        <f t="shared" si="5"/>
        <v>0.85000000000000064</v>
      </c>
      <c r="Q44">
        <f t="shared" si="2"/>
        <v>0.80233745687730784</v>
      </c>
    </row>
    <row r="45" spans="2:17" x14ac:dyDescent="0.25">
      <c r="B45" s="33">
        <f t="shared" si="3"/>
        <v>-8.099999999999973</v>
      </c>
      <c r="C45" s="33">
        <f t="shared" si="0"/>
        <v>2.2588094031548005E-15</v>
      </c>
      <c r="E45" s="33">
        <f t="shared" si="4"/>
        <v>-8.099999999999973</v>
      </c>
      <c r="F45">
        <f t="shared" si="1"/>
        <v>2.8736889699402895E-2</v>
      </c>
      <c r="P45">
        <f t="shared" si="5"/>
        <v>0.90000000000000069</v>
      </c>
      <c r="Q45">
        <f t="shared" si="2"/>
        <v>0.81593987465324069</v>
      </c>
    </row>
    <row r="46" spans="2:17" x14ac:dyDescent="0.25">
      <c r="B46" s="33">
        <f t="shared" si="3"/>
        <v>-8.0499999999999723</v>
      </c>
      <c r="C46" s="33">
        <f t="shared" si="0"/>
        <v>3.3824079317794245E-15</v>
      </c>
      <c r="E46" s="33">
        <f t="shared" si="4"/>
        <v>-8.0499999999999723</v>
      </c>
      <c r="F46">
        <f t="shared" si="1"/>
        <v>2.8853149432968319E-2</v>
      </c>
      <c r="P46">
        <f t="shared" si="5"/>
        <v>0.95000000000000073</v>
      </c>
      <c r="Q46">
        <f t="shared" si="2"/>
        <v>0.82894387369151834</v>
      </c>
    </row>
    <row r="47" spans="2:17" x14ac:dyDescent="0.25">
      <c r="B47" s="33">
        <f t="shared" si="3"/>
        <v>-7.9999999999999725</v>
      </c>
      <c r="C47" s="33">
        <f t="shared" si="0"/>
        <v>5.052271083538005E-15</v>
      </c>
      <c r="E47" s="33">
        <f t="shared" si="4"/>
        <v>-7.9999999999999725</v>
      </c>
      <c r="F47">
        <f t="shared" si="1"/>
        <v>2.896915527614834E-2</v>
      </c>
      <c r="P47">
        <f t="shared" si="5"/>
        <v>1.0000000000000007</v>
      </c>
      <c r="Q47">
        <f t="shared" si="2"/>
        <v>0.84134474606854315</v>
      </c>
    </row>
    <row r="48" spans="2:17" x14ac:dyDescent="0.25">
      <c r="B48" s="33">
        <f t="shared" si="3"/>
        <v>-7.9499999999999726</v>
      </c>
      <c r="C48" s="33">
        <f t="shared" si="0"/>
        <v>7.5276872890326186E-15</v>
      </c>
      <c r="E48" s="33">
        <f t="shared" si="4"/>
        <v>-7.9499999999999726</v>
      </c>
      <c r="F48">
        <f t="shared" si="1"/>
        <v>2.9084900396281494E-2</v>
      </c>
      <c r="P48">
        <f t="shared" si="5"/>
        <v>1.0500000000000007</v>
      </c>
      <c r="Q48">
        <f t="shared" si="2"/>
        <v>0.8531409436241042</v>
      </c>
    </row>
    <row r="49" spans="2:17" x14ac:dyDescent="0.25">
      <c r="B49" s="33">
        <f t="shared" si="3"/>
        <v>-7.8999999999999728</v>
      </c>
      <c r="C49" s="33">
        <f t="shared" si="0"/>
        <v>1.118795621435424E-14</v>
      </c>
      <c r="E49" s="33">
        <f t="shared" si="4"/>
        <v>-7.8999999999999728</v>
      </c>
      <c r="F49">
        <f t="shared" si="1"/>
        <v>2.9200377952914209E-2</v>
      </c>
      <c r="P49">
        <f t="shared" si="5"/>
        <v>1.1000000000000008</v>
      </c>
      <c r="Q49">
        <f t="shared" si="2"/>
        <v>0.86433393905361755</v>
      </c>
    </row>
    <row r="50" spans="2:17" x14ac:dyDescent="0.25">
      <c r="B50" s="33">
        <f t="shared" si="3"/>
        <v>-7.849999999999973</v>
      </c>
      <c r="C50" s="33">
        <f t="shared" si="0"/>
        <v>1.6586479270626639E-14</v>
      </c>
      <c r="E50" s="33">
        <f t="shared" si="4"/>
        <v>-7.849999999999973</v>
      </c>
      <c r="F50">
        <f t="shared" si="1"/>
        <v>2.9315581098455067E-2</v>
      </c>
      <c r="P50">
        <f t="shared" si="5"/>
        <v>1.1500000000000008</v>
      </c>
      <c r="Q50">
        <f t="shared" si="2"/>
        <v>0.87492806436284987</v>
      </c>
    </row>
    <row r="51" spans="2:17" x14ac:dyDescent="0.25">
      <c r="B51" s="33">
        <f t="shared" si="3"/>
        <v>-7.7999999999999732</v>
      </c>
      <c r="C51" s="33">
        <f t="shared" si="0"/>
        <v>2.4528552856969379E-14</v>
      </c>
      <c r="E51" s="33">
        <f t="shared" si="4"/>
        <v>-7.7999999999999732</v>
      </c>
      <c r="F51">
        <f t="shared" si="1"/>
        <v>2.9430502978832575E-2</v>
      </c>
      <c r="P51">
        <f t="shared" si="5"/>
        <v>1.2000000000000008</v>
      </c>
      <c r="Q51">
        <f t="shared" si="2"/>
        <v>0.88493032977829189</v>
      </c>
    </row>
    <row r="52" spans="2:17" x14ac:dyDescent="0.25">
      <c r="B52" s="33">
        <f t="shared" si="3"/>
        <v>-7.7499999999999734</v>
      </c>
      <c r="C52" s="33">
        <f t="shared" si="0"/>
        <v>3.6182944511132626E-14</v>
      </c>
      <c r="E52" s="33">
        <f t="shared" si="4"/>
        <v>-7.7499999999999734</v>
      </c>
      <c r="F52">
        <f t="shared" si="1"/>
        <v>2.9545136734156357E-2</v>
      </c>
      <c r="P52">
        <f t="shared" si="5"/>
        <v>1.2500000000000009</v>
      </c>
      <c r="Q52">
        <f t="shared" si="2"/>
        <v>0.89435022633314487</v>
      </c>
    </row>
    <row r="53" spans="2:17" x14ac:dyDescent="0.25">
      <c r="B53" s="33">
        <f t="shared" si="3"/>
        <v>-7.6999999999999735</v>
      </c>
      <c r="C53" s="33">
        <f t="shared" si="0"/>
        <v>5.324148372254041E-14</v>
      </c>
      <c r="E53" s="33">
        <f t="shared" si="4"/>
        <v>-7.6999999999999735</v>
      </c>
      <c r="F53">
        <f t="shared" si="1"/>
        <v>2.9659475499381634E-2</v>
      </c>
      <c r="P53">
        <f t="shared" si="5"/>
        <v>1.3000000000000009</v>
      </c>
      <c r="Q53">
        <f t="shared" si="2"/>
        <v>0.90319951541438981</v>
      </c>
    </row>
    <row r="54" spans="2:17" x14ac:dyDescent="0.25">
      <c r="B54" s="33">
        <f t="shared" si="3"/>
        <v>-7.6499999999999737</v>
      </c>
      <c r="C54" s="33">
        <f t="shared" si="0"/>
        <v>7.8146702517716059E-14</v>
      </c>
      <c r="E54" s="33">
        <f t="shared" si="4"/>
        <v>-7.6499999999999737</v>
      </c>
      <c r="F54">
        <f t="shared" si="1"/>
        <v>2.9773512404977002E-2</v>
      </c>
      <c r="P54">
        <f t="shared" si="5"/>
        <v>1.350000000000001</v>
      </c>
      <c r="Q54">
        <f t="shared" si="2"/>
        <v>0.91149200856259815</v>
      </c>
    </row>
    <row r="55" spans="2:17" x14ac:dyDescent="0.25">
      <c r="B55" s="33">
        <f t="shared" si="3"/>
        <v>-7.5999999999999739</v>
      </c>
      <c r="C55" s="33">
        <f t="shared" si="0"/>
        <v>1.1441564901803647E-13</v>
      </c>
      <c r="E55" s="33">
        <f t="shared" si="4"/>
        <v>-7.5999999999999739</v>
      </c>
      <c r="F55">
        <f t="shared" si="1"/>
        <v>2.9887240577595339E-2</v>
      </c>
      <c r="P55">
        <f t="shared" si="5"/>
        <v>1.400000000000001</v>
      </c>
      <c r="Q55">
        <f t="shared" si="2"/>
        <v>0.91924334076622916</v>
      </c>
    </row>
    <row r="56" spans="2:17" x14ac:dyDescent="0.25">
      <c r="B56" s="33">
        <f t="shared" si="3"/>
        <v>-7.5499999999999741</v>
      </c>
      <c r="C56" s="33">
        <f t="shared" si="0"/>
        <v>1.670992357038702E-13</v>
      </c>
      <c r="E56" s="33">
        <f t="shared" si="4"/>
        <v>-7.5499999999999741</v>
      </c>
      <c r="F56">
        <f t="shared" si="1"/>
        <v>3.0000653140747739E-2</v>
      </c>
      <c r="P56">
        <f t="shared" si="5"/>
        <v>1.4500000000000011</v>
      </c>
      <c r="Q56">
        <f t="shared" si="2"/>
        <v>0.92647074039035182</v>
      </c>
    </row>
    <row r="57" spans="2:17" x14ac:dyDescent="0.25">
      <c r="B57" s="33">
        <f t="shared" si="3"/>
        <v>-7.4999999999999742</v>
      </c>
      <c r="C57" s="33">
        <f t="shared" si="0"/>
        <v>2.4343205330294771E-13</v>
      </c>
      <c r="E57" s="33">
        <f t="shared" si="4"/>
        <v>-7.4999999999999742</v>
      </c>
      <c r="F57">
        <f t="shared" si="1"/>
        <v>3.0113743215480503E-2</v>
      </c>
      <c r="P57">
        <f t="shared" si="5"/>
        <v>1.5000000000000011</v>
      </c>
      <c r="Q57">
        <f t="shared" si="2"/>
        <v>0.93319279873114214</v>
      </c>
    </row>
    <row r="58" spans="2:17" x14ac:dyDescent="0.25">
      <c r="B58" s="33">
        <f t="shared" si="3"/>
        <v>-7.4499999999999744</v>
      </c>
      <c r="C58" s="33">
        <f t="shared" si="0"/>
        <v>3.5374908476105591E-13</v>
      </c>
      <c r="E58" s="33">
        <f t="shared" si="4"/>
        <v>-7.4499999999999744</v>
      </c>
      <c r="F58">
        <f t="shared" si="1"/>
        <v>3.0226503921054949E-2</v>
      </c>
      <c r="P58">
        <f t="shared" si="5"/>
        <v>1.5500000000000012</v>
      </c>
      <c r="Q58">
        <f t="shared" si="2"/>
        <v>0.9394292419979412</v>
      </c>
    </row>
    <row r="59" spans="2:17" x14ac:dyDescent="0.25">
      <c r="B59" s="33">
        <f t="shared" si="3"/>
        <v>-7.3999999999999746</v>
      </c>
      <c r="C59" s="33">
        <f t="shared" si="0"/>
        <v>5.1277536367976464E-13</v>
      </c>
      <c r="E59" s="33">
        <f t="shared" si="4"/>
        <v>-7.3999999999999746</v>
      </c>
      <c r="F59">
        <f t="shared" si="1"/>
        <v>3.033892837563007E-2</v>
      </c>
      <c r="P59">
        <f t="shared" si="5"/>
        <v>1.6000000000000012</v>
      </c>
      <c r="Q59">
        <f t="shared" si="2"/>
        <v>0.94520070830044212</v>
      </c>
    </row>
    <row r="60" spans="2:17" x14ac:dyDescent="0.25">
      <c r="B60" s="33">
        <f t="shared" si="3"/>
        <v>-7.3499999999999748</v>
      </c>
      <c r="C60" s="33">
        <f t="shared" si="0"/>
        <v>7.4143526997057054E-13</v>
      </c>
      <c r="E60" s="33">
        <f t="shared" si="4"/>
        <v>-7.3499999999999748</v>
      </c>
      <c r="F60">
        <f t="shared" si="1"/>
        <v>3.0451009696947806E-2</v>
      </c>
      <c r="P60">
        <f t="shared" si="5"/>
        <v>1.6500000000000012</v>
      </c>
      <c r="Q60">
        <f t="shared" si="2"/>
        <v>0.95052853196635212</v>
      </c>
    </row>
    <row r="61" spans="2:17" x14ac:dyDescent="0.25">
      <c r="B61" s="33">
        <f t="shared" si="3"/>
        <v>-7.299999999999975</v>
      </c>
      <c r="C61" s="33">
        <f t="shared" si="0"/>
        <v>1.0693837871543577E-12</v>
      </c>
      <c r="E61" s="33">
        <f t="shared" si="4"/>
        <v>-7.299999999999975</v>
      </c>
      <c r="F61">
        <f t="shared" si="1"/>
        <v>3.056274100302105E-2</v>
      </c>
      <c r="P61">
        <f t="shared" si="5"/>
        <v>1.7000000000000013</v>
      </c>
      <c r="Q61">
        <f t="shared" si="2"/>
        <v>0.9554345372414571</v>
      </c>
    </row>
    <row r="62" spans="2:17" x14ac:dyDescent="0.25">
      <c r="B62" s="33">
        <f t="shared" si="3"/>
        <v>-7.2499999999999751</v>
      </c>
      <c r="C62" s="33">
        <f t="shared" si="0"/>
        <v>1.5385379505615539E-12</v>
      </c>
      <c r="E62" s="33">
        <f t="shared" si="4"/>
        <v>-7.2499999999999751</v>
      </c>
      <c r="F62">
        <f t="shared" si="1"/>
        <v>3.0674115412824051E-2</v>
      </c>
      <c r="P62">
        <f t="shared" si="5"/>
        <v>1.7500000000000013</v>
      </c>
      <c r="Q62">
        <f t="shared" si="2"/>
        <v>0.959940843136183</v>
      </c>
    </row>
    <row r="63" spans="2:17" x14ac:dyDescent="0.25">
      <c r="B63" s="33">
        <f t="shared" si="3"/>
        <v>-7.1999999999999753</v>
      </c>
      <c r="C63" s="33">
        <f t="shared" si="0"/>
        <v>2.2079899631375395E-12</v>
      </c>
      <c r="E63" s="33">
        <f t="shared" si="4"/>
        <v>-7.1999999999999753</v>
      </c>
      <c r="F63">
        <f t="shared" si="1"/>
        <v>3.0785126046985349E-2</v>
      </c>
      <c r="P63">
        <f t="shared" si="5"/>
        <v>1.8000000000000014</v>
      </c>
      <c r="Q63">
        <f t="shared" si="2"/>
        <v>0.96406968088707434</v>
      </c>
    </row>
    <row r="64" spans="2:17" x14ac:dyDescent="0.25">
      <c r="B64" s="33">
        <f t="shared" si="3"/>
        <v>-7.1499999999999755</v>
      </c>
      <c r="C64" s="33">
        <f t="shared" si="0"/>
        <v>3.1608234614696256E-12</v>
      </c>
      <c r="E64" s="33">
        <f t="shared" si="4"/>
        <v>-7.1499999999999755</v>
      </c>
      <c r="F64">
        <f t="shared" si="1"/>
        <v>3.0895766028482926E-2</v>
      </c>
      <c r="P64">
        <f t="shared" si="5"/>
        <v>1.8500000000000014</v>
      </c>
      <c r="Q64">
        <f t="shared" si="2"/>
        <v>0.96784322520438637</v>
      </c>
    </row>
    <row r="65" spans="2:17" x14ac:dyDescent="0.25">
      <c r="B65" s="33">
        <f t="shared" si="3"/>
        <v>-7.0999999999999757</v>
      </c>
      <c r="C65" s="33">
        <f t="shared" si="0"/>
        <v>4.5135436772062873E-12</v>
      </c>
      <c r="E65" s="33">
        <f t="shared" si="4"/>
        <v>-7.0999999999999757</v>
      </c>
      <c r="F65">
        <f t="shared" si="1"/>
        <v>3.1006028483341667E-2</v>
      </c>
      <c r="P65">
        <f t="shared" si="5"/>
        <v>1.9000000000000015</v>
      </c>
      <c r="Q65">
        <f t="shared" si="2"/>
        <v>0.97128344018399826</v>
      </c>
    </row>
    <row r="66" spans="2:17" x14ac:dyDescent="0.25">
      <c r="B66" s="33">
        <f t="shared" si="3"/>
        <v>-7.0499999999999758</v>
      </c>
      <c r="C66" s="33">
        <f t="shared" si="0"/>
        <v>6.4290872907547425E-12</v>
      </c>
      <c r="E66" s="33">
        <f t="shared" si="4"/>
        <v>-7.0499999999999758</v>
      </c>
      <c r="F66">
        <f t="shared" si="1"/>
        <v>3.1115906541332939E-2</v>
      </c>
      <c r="P66">
        <f t="shared" si="5"/>
        <v>1.9500000000000015</v>
      </c>
      <c r="Q66">
        <f t="shared" si="2"/>
        <v>0.97441194047836144</v>
      </c>
    </row>
    <row r="67" spans="2:17" x14ac:dyDescent="0.25">
      <c r="B67" s="33">
        <f t="shared" si="3"/>
        <v>-6.999999999999976</v>
      </c>
      <c r="C67" s="33">
        <f t="shared" si="0"/>
        <v>9.1347204083661188E-12</v>
      </c>
      <c r="E67" s="33">
        <f t="shared" si="4"/>
        <v>-6.999999999999976</v>
      </c>
      <c r="F67">
        <f t="shared" si="1"/>
        <v>3.1225393336676177E-2</v>
      </c>
      <c r="P67">
        <f t="shared" si="5"/>
        <v>2.0000000000000013</v>
      </c>
      <c r="Q67">
        <f t="shared" si="2"/>
        <v>0.9772498680518209</v>
      </c>
    </row>
    <row r="68" spans="2:17" x14ac:dyDescent="0.25">
      <c r="B68" s="33">
        <f t="shared" si="3"/>
        <v>-6.9499999999999762</v>
      </c>
      <c r="C68" s="33">
        <f t="shared" si="0"/>
        <v>1.2946591938321337E-11</v>
      </c>
      <c r="E68" s="33">
        <f t="shared" si="4"/>
        <v>-6.9499999999999762</v>
      </c>
      <c r="F68">
        <f t="shared" si="1"/>
        <v>3.1334482008742441E-2</v>
      </c>
    </row>
    <row r="69" spans="2:17" x14ac:dyDescent="0.25">
      <c r="B69" s="33">
        <f t="shared" si="3"/>
        <v>-6.8999999999999764</v>
      </c>
      <c r="C69" s="33">
        <f t="shared" si="0"/>
        <v>1.830332217015877E-11</v>
      </c>
      <c r="E69" s="33">
        <f t="shared" si="4"/>
        <v>-6.8999999999999764</v>
      </c>
      <c r="F69">
        <f t="shared" si="1"/>
        <v>3.1443165702759783E-2</v>
      </c>
    </row>
    <row r="70" spans="2:17" x14ac:dyDescent="0.25">
      <c r="B70" s="33">
        <f t="shared" si="3"/>
        <v>-6.8499999999999766</v>
      </c>
      <c r="C70" s="33">
        <f t="shared" si="0"/>
        <v>2.5811821449990764E-11</v>
      </c>
      <c r="E70" s="33">
        <f t="shared" si="4"/>
        <v>-6.8499999999999766</v>
      </c>
      <c r="F70">
        <f t="shared" si="1"/>
        <v>3.1551437570520389E-2</v>
      </c>
    </row>
    <row r="71" spans="2:17" x14ac:dyDescent="0.25">
      <c r="B71" s="33">
        <f t="shared" si="3"/>
        <v>-6.7999999999999767</v>
      </c>
      <c r="C71" s="33">
        <f t="shared" si="0"/>
        <v>3.6309615017923685E-11</v>
      </c>
      <c r="E71" s="33">
        <f t="shared" si="4"/>
        <v>-6.7999999999999767</v>
      </c>
      <c r="F71">
        <f t="shared" si="1"/>
        <v>3.1659290771089331E-2</v>
      </c>
    </row>
    <row r="72" spans="2:17" x14ac:dyDescent="0.25">
      <c r="B72" s="33">
        <f t="shared" si="3"/>
        <v>-6.7499999999999769</v>
      </c>
      <c r="C72" s="33">
        <f t="shared" ref="C72:C135" si="6">_xlfn.NORM.DIST(B72,$B$3,$C$3,FALSE)</f>
        <v>5.0949379588444804E-11</v>
      </c>
      <c r="E72" s="33">
        <f t="shared" si="4"/>
        <v>-6.7499999999999769</v>
      </c>
      <c r="F72">
        <f t="shared" ref="F72:F135" si="7">_xlfn.NORM.DIST(E72,E$3,F$3,FALSE)</f>
        <v>3.1766718471514868E-2</v>
      </c>
    </row>
    <row r="73" spans="2:17" x14ac:dyDescent="0.25">
      <c r="B73" s="33">
        <f t="shared" ref="B73:B136" si="8">B72+0.05</f>
        <v>-6.6999999999999771</v>
      </c>
      <c r="C73" s="33">
        <f t="shared" si="6"/>
        <v>7.1313281239971646E-11</v>
      </c>
      <c r="E73" s="33">
        <f t="shared" ref="E73:E136" si="9">E72+0.05</f>
        <v>-6.6999999999999771</v>
      </c>
      <c r="F73">
        <f t="shared" si="7"/>
        <v>3.1873713847540203E-2</v>
      </c>
    </row>
    <row r="74" spans="2:17" x14ac:dyDescent="0.25">
      <c r="B74" s="33">
        <f t="shared" si="8"/>
        <v>-6.6499999999999773</v>
      </c>
      <c r="C74" s="33">
        <f t="shared" si="6"/>
        <v>9.9567179054985259E-11</v>
      </c>
      <c r="E74" s="33">
        <f t="shared" si="9"/>
        <v>-6.6499999999999773</v>
      </c>
      <c r="F74">
        <f t="shared" si="7"/>
        <v>3.1980270084316517E-2</v>
      </c>
    </row>
    <row r="75" spans="2:17" x14ac:dyDescent="0.25">
      <c r="B75" s="33">
        <f t="shared" si="8"/>
        <v>-6.5999999999999774</v>
      </c>
      <c r="C75" s="33">
        <f t="shared" si="6"/>
        <v>1.3866799941655191E-10</v>
      </c>
      <c r="E75" s="33">
        <f t="shared" si="9"/>
        <v>-6.5999999999999774</v>
      </c>
      <c r="F75">
        <f t="shared" si="7"/>
        <v>3.20863803771173E-2</v>
      </c>
    </row>
    <row r="76" spans="2:17" x14ac:dyDescent="0.25">
      <c r="B76" s="33">
        <f t="shared" si="8"/>
        <v>-6.5499999999999776</v>
      </c>
      <c r="C76" s="33">
        <f t="shared" si="6"/>
        <v>1.926418147936193E-10</v>
      </c>
      <c r="E76" s="33">
        <f t="shared" si="9"/>
        <v>-6.5499999999999776</v>
      </c>
      <c r="F76">
        <f t="shared" si="7"/>
        <v>3.2192037932053802E-2</v>
      </c>
    </row>
    <row r="77" spans="2:17" x14ac:dyDescent="0.25">
      <c r="B77" s="33">
        <f t="shared" si="8"/>
        <v>-6.4999999999999778</v>
      </c>
      <c r="C77" s="33">
        <f t="shared" si="6"/>
        <v>2.6695566147632407E-10</v>
      </c>
      <c r="E77" s="33">
        <f t="shared" si="9"/>
        <v>-6.4999999999999778</v>
      </c>
      <c r="F77">
        <f t="shared" si="7"/>
        <v>3.2297235966791474E-2</v>
      </c>
    </row>
    <row r="78" spans="2:17" x14ac:dyDescent="0.25">
      <c r="B78" s="33">
        <f t="shared" si="8"/>
        <v>-6.449999999999978</v>
      </c>
      <c r="C78" s="33">
        <f t="shared" si="6"/>
        <v>3.6901326161250914E-10</v>
      </c>
      <c r="E78" s="33">
        <f t="shared" si="9"/>
        <v>-6.449999999999978</v>
      </c>
      <c r="F78">
        <f t="shared" si="7"/>
        <v>3.2401967711267354E-2</v>
      </c>
    </row>
    <row r="79" spans="2:17" x14ac:dyDescent="0.25">
      <c r="B79" s="33">
        <f t="shared" si="8"/>
        <v>-6.3999999999999782</v>
      </c>
      <c r="C79" s="33">
        <f t="shared" si="6"/>
        <v>5.0881402816457616E-10</v>
      </c>
      <c r="E79" s="33">
        <f t="shared" si="9"/>
        <v>-6.3999999999999782</v>
      </c>
      <c r="F79">
        <f t="shared" si="7"/>
        <v>3.2506226408408265E-2</v>
      </c>
    </row>
    <row r="80" spans="2:17" x14ac:dyDescent="0.25">
      <c r="B80" s="33">
        <f t="shared" si="8"/>
        <v>-6.3499999999999783</v>
      </c>
      <c r="C80" s="33">
        <f t="shared" si="6"/>
        <v>6.9982659485807481E-10</v>
      </c>
      <c r="E80" s="33">
        <f t="shared" si="9"/>
        <v>-6.3499999999999783</v>
      </c>
      <c r="F80">
        <f t="shared" si="7"/>
        <v>3.261000531484972E-2</v>
      </c>
    </row>
    <row r="81" spans="2:6" x14ac:dyDescent="0.25">
      <c r="B81" s="33">
        <f t="shared" si="8"/>
        <v>-6.2999999999999785</v>
      </c>
      <c r="C81" s="33">
        <f t="shared" si="6"/>
        <v>9.6014333703136308E-10</v>
      </c>
      <c r="E81" s="33">
        <f t="shared" si="9"/>
        <v>-6.2999999999999785</v>
      </c>
      <c r="F81">
        <f t="shared" si="7"/>
        <v>3.2713297701655493E-2</v>
      </c>
    </row>
    <row r="82" spans="2:6" x14ac:dyDescent="0.25">
      <c r="B82" s="33">
        <f t="shared" si="8"/>
        <v>-6.2499999999999787</v>
      </c>
      <c r="C82" s="33">
        <f t="shared" si="6"/>
        <v>1.3140018181560614E-9</v>
      </c>
      <c r="E82" s="33">
        <f t="shared" si="9"/>
        <v>-6.2499999999999787</v>
      </c>
      <c r="F82">
        <f t="shared" si="7"/>
        <v>3.2816096855037544E-2</v>
      </c>
    </row>
    <row r="83" spans="2:6" x14ac:dyDescent="0.25">
      <c r="B83" s="33">
        <f t="shared" si="8"/>
        <v>-6.1999999999999789</v>
      </c>
      <c r="C83" s="33">
        <f t="shared" si="6"/>
        <v>1.7937839079643216E-9</v>
      </c>
      <c r="E83" s="33">
        <f t="shared" si="9"/>
        <v>-6.1999999999999789</v>
      </c>
      <c r="F83">
        <f t="shared" si="7"/>
        <v>3.2918396077076521E-2</v>
      </c>
    </row>
    <row r="84" spans="2:6" x14ac:dyDescent="0.25">
      <c r="B84" s="33">
        <f t="shared" si="8"/>
        <v>-6.149999999999979</v>
      </c>
      <c r="C84" s="33">
        <f t="shared" si="6"/>
        <v>2.4426348268073654E-9</v>
      </c>
      <c r="E84" s="33">
        <f t="shared" si="9"/>
        <v>-6.149999999999979</v>
      </c>
      <c r="F84">
        <f t="shared" si="7"/>
        <v>3.3020188686442388E-2</v>
      </c>
    </row>
    <row r="85" spans="2:6" x14ac:dyDescent="0.25">
      <c r="B85" s="33">
        <f t="shared" si="8"/>
        <v>-6.0999999999999792</v>
      </c>
      <c r="C85" s="33">
        <f t="shared" si="6"/>
        <v>3.3178842435477173E-9</v>
      </c>
      <c r="E85" s="33">
        <f t="shared" si="9"/>
        <v>-6.0999999999999792</v>
      </c>
      <c r="F85">
        <f t="shared" si="7"/>
        <v>3.3121468019115335E-2</v>
      </c>
    </row>
    <row r="86" spans="2:6" x14ac:dyDescent="0.25">
      <c r="B86" s="33">
        <f t="shared" si="8"/>
        <v>-6.0499999999999794</v>
      </c>
      <c r="C86" s="33">
        <f t="shared" si="6"/>
        <v>4.4955018310138039E-9</v>
      </c>
      <c r="E86" s="33">
        <f t="shared" si="9"/>
        <v>-6.0499999999999794</v>
      </c>
      <c r="F86">
        <f t="shared" si="7"/>
        <v>3.3222227429106736E-2</v>
      </c>
    </row>
    <row r="87" spans="2:6" x14ac:dyDescent="0.25">
      <c r="B87" s="33">
        <f t="shared" si="8"/>
        <v>-5.9999999999999796</v>
      </c>
      <c r="C87" s="33">
        <f t="shared" si="6"/>
        <v>6.0758828498240198E-9</v>
      </c>
      <c r="E87" s="33">
        <f t="shared" si="9"/>
        <v>-5.9999999999999796</v>
      </c>
      <c r="F87">
        <f t="shared" si="7"/>
        <v>3.3322460289180005E-2</v>
      </c>
    </row>
    <row r="88" spans="2:6" x14ac:dyDescent="0.25">
      <c r="B88" s="33">
        <f t="shared" si="8"/>
        <v>-5.9499999999999797</v>
      </c>
      <c r="C88" s="33">
        <f t="shared" si="6"/>
        <v>8.1913384034801613E-9</v>
      </c>
      <c r="E88" s="33">
        <f t="shared" si="9"/>
        <v>-5.9499999999999797</v>
      </c>
      <c r="F88">
        <f t="shared" si="7"/>
        <v>3.3422159991571436E-2</v>
      </c>
    </row>
    <row r="89" spans="2:6" x14ac:dyDescent="0.25">
      <c r="B89" s="33">
        <f t="shared" si="8"/>
        <v>-5.8999999999999799</v>
      </c>
      <c r="C89" s="33">
        <f t="shared" si="6"/>
        <v>1.1015763624683639E-8</v>
      </c>
      <c r="E89" s="33">
        <f t="shared" si="9"/>
        <v>-5.8999999999999799</v>
      </c>
      <c r="F89">
        <f t="shared" si="7"/>
        <v>3.3521319948710653E-2</v>
      </c>
    </row>
    <row r="90" spans="2:6" x14ac:dyDescent="0.25">
      <c r="B90" s="33">
        <f t="shared" si="8"/>
        <v>-5.8499999999999801</v>
      </c>
      <c r="C90" s="33">
        <f t="shared" si="6"/>
        <v>1.4777079586481736E-8</v>
      </c>
      <c r="E90" s="33">
        <f t="shared" si="9"/>
        <v>-5.8499999999999801</v>
      </c>
      <c r="F90">
        <f t="shared" si="7"/>
        <v>3.3619933593940769E-2</v>
      </c>
    </row>
    <row r="91" spans="2:6" x14ac:dyDescent="0.25">
      <c r="B91" s="33">
        <f t="shared" si="8"/>
        <v>-5.7999999999999803</v>
      </c>
      <c r="C91" s="33">
        <f t="shared" si="6"/>
        <v>1.9773196406246918E-8</v>
      </c>
      <c r="E91" s="33">
        <f t="shared" si="9"/>
        <v>-5.7999999999999803</v>
      </c>
      <c r="F91">
        <f t="shared" si="7"/>
        <v>3.371799438223809E-2</v>
      </c>
    </row>
    <row r="92" spans="2:6" x14ac:dyDescent="0.25">
      <c r="B92" s="33">
        <f t="shared" si="8"/>
        <v>-5.7499999999999805</v>
      </c>
      <c r="C92" s="33">
        <f t="shared" si="6"/>
        <v>2.6392432035708733E-8</v>
      </c>
      <c r="E92" s="33">
        <f t="shared" si="9"/>
        <v>-5.7499999999999805</v>
      </c>
      <c r="F92">
        <f t="shared" si="7"/>
        <v>3.3815495790931183E-2</v>
      </c>
    </row>
    <row r="93" spans="2:6" x14ac:dyDescent="0.25">
      <c r="B93" s="33">
        <f t="shared" si="8"/>
        <v>-5.6999999999999806</v>
      </c>
      <c r="C93" s="33">
        <f t="shared" si="6"/>
        <v>3.5139550948208205E-8</v>
      </c>
      <c r="E93" s="33">
        <f t="shared" si="9"/>
        <v>-5.6999999999999806</v>
      </c>
      <c r="F93">
        <f t="shared" si="7"/>
        <v>3.391243132041926E-2</v>
      </c>
    </row>
    <row r="94" spans="2:6" x14ac:dyDescent="0.25">
      <c r="B94" s="33">
        <f t="shared" si="8"/>
        <v>-5.6499999999999808</v>
      </c>
      <c r="C94" s="33">
        <f t="shared" si="6"/>
        <v>4.6668867975947702E-8</v>
      </c>
      <c r="E94" s="33">
        <f t="shared" si="9"/>
        <v>-5.6499999999999808</v>
      </c>
      <c r="F94">
        <f t="shared" si="7"/>
        <v>3.4008794494889812E-2</v>
      </c>
    </row>
    <row r="95" spans="2:6" x14ac:dyDescent="0.25">
      <c r="B95" s="33">
        <f t="shared" si="8"/>
        <v>-5.599999999999981</v>
      </c>
      <c r="C95" s="33">
        <f t="shared" si="6"/>
        <v>6.1826205001665058E-8</v>
      </c>
      <c r="E95" s="33">
        <f t="shared" si="9"/>
        <v>-5.599999999999981</v>
      </c>
      <c r="F95">
        <f t="shared" si="7"/>
        <v>3.4104578863035293E-2</v>
      </c>
    </row>
    <row r="96" spans="2:6" x14ac:dyDescent="0.25">
      <c r="B96" s="33">
        <f t="shared" si="8"/>
        <v>-5.5499999999999812</v>
      </c>
      <c r="C96" s="33">
        <f t="shared" si="6"/>
        <v>8.170190378544062E-8</v>
      </c>
      <c r="E96" s="33">
        <f t="shared" si="9"/>
        <v>-5.5499999999999812</v>
      </c>
      <c r="F96">
        <f t="shared" si="7"/>
        <v>3.4199777998768763E-2</v>
      </c>
    </row>
    <row r="97" spans="2:6" x14ac:dyDescent="0.25">
      <c r="B97" s="33">
        <f t="shared" si="8"/>
        <v>-5.4999999999999813</v>
      </c>
      <c r="C97" s="33">
        <f t="shared" si="6"/>
        <v>1.0769760042544386E-7</v>
      </c>
      <c r="E97" s="33">
        <f t="shared" si="9"/>
        <v>-5.4999999999999813</v>
      </c>
      <c r="F97">
        <f t="shared" si="7"/>
        <v>3.4294385501938425E-2</v>
      </c>
    </row>
    <row r="98" spans="2:6" x14ac:dyDescent="0.25">
      <c r="B98" s="33">
        <f t="shared" si="8"/>
        <v>-5.4499999999999815</v>
      </c>
      <c r="C98" s="33">
        <f t="shared" si="6"/>
        <v>1.416100713016261E-7</v>
      </c>
      <c r="E98" s="33">
        <f t="shared" si="9"/>
        <v>-5.4499999999999815</v>
      </c>
      <c r="F98">
        <f t="shared" si="7"/>
        <v>3.438839499904095E-2</v>
      </c>
    </row>
    <row r="99" spans="2:6" x14ac:dyDescent="0.25">
      <c r="B99" s="33">
        <f t="shared" si="8"/>
        <v>-5.3999999999999817</v>
      </c>
      <c r="C99" s="33">
        <f t="shared" si="6"/>
        <v>1.8573618445554776E-7</v>
      </c>
      <c r="E99" s="33">
        <f t="shared" si="9"/>
        <v>-5.3999999999999817</v>
      </c>
      <c r="F99">
        <f t="shared" si="7"/>
        <v>3.4481800143933372E-2</v>
      </c>
    </row>
    <row r="100" spans="2:6" x14ac:dyDescent="0.25">
      <c r="B100" s="33">
        <f t="shared" si="8"/>
        <v>-5.3499999999999819</v>
      </c>
      <c r="C100" s="33">
        <f t="shared" si="6"/>
        <v>2.4300385410807642E-7</v>
      </c>
      <c r="E100" s="33">
        <f t="shared" si="9"/>
        <v>-5.3499999999999819</v>
      </c>
      <c r="F100">
        <f t="shared" si="7"/>
        <v>3.4574594618543578E-2</v>
      </c>
    </row>
    <row r="101" spans="2:6" x14ac:dyDescent="0.25">
      <c r="B101" s="33">
        <f t="shared" si="8"/>
        <v>-5.2999999999999821</v>
      </c>
      <c r="C101" s="33">
        <f t="shared" si="6"/>
        <v>3.171349216716274E-7</v>
      </c>
      <c r="E101" s="33">
        <f t="shared" si="9"/>
        <v>-5.2999999999999821</v>
      </c>
      <c r="F101">
        <f t="shared" si="7"/>
        <v>3.4666772133579195E-2</v>
      </c>
    </row>
    <row r="102" spans="2:6" x14ac:dyDescent="0.25">
      <c r="B102" s="33">
        <f t="shared" si="8"/>
        <v>-5.2499999999999822</v>
      </c>
      <c r="C102" s="33">
        <f t="shared" si="6"/>
        <v>4.1284709886303801E-7</v>
      </c>
      <c r="E102" s="33">
        <f t="shared" si="9"/>
        <v>-5.2499999999999822</v>
      </c>
      <c r="F102">
        <f t="shared" si="7"/>
        <v>3.4758326429234841E-2</v>
      </c>
    </row>
    <row r="103" spans="2:6" x14ac:dyDescent="0.25">
      <c r="B103" s="33">
        <f t="shared" si="8"/>
        <v>-5.1999999999999824</v>
      </c>
      <c r="C103" s="33">
        <f t="shared" si="6"/>
        <v>5.361035344698109E-7</v>
      </c>
      <c r="E103" s="33">
        <f t="shared" si="9"/>
        <v>-5.1999999999999824</v>
      </c>
      <c r="F103">
        <f t="shared" si="7"/>
        <v>3.4849251275897483E-2</v>
      </c>
    </row>
    <row r="104" spans="2:6" x14ac:dyDescent="0.25">
      <c r="B104" s="33">
        <f t="shared" si="8"/>
        <v>-5.1499999999999826</v>
      </c>
      <c r="C104" s="33">
        <f t="shared" si="6"/>
        <v>6.9442023538559809E-7</v>
      </c>
      <c r="E104" s="33">
        <f t="shared" si="9"/>
        <v>-5.1499999999999826</v>
      </c>
      <c r="F104">
        <f t="shared" si="7"/>
        <v>3.4939540474849991E-2</v>
      </c>
    </row>
    <row r="105" spans="2:6" x14ac:dyDescent="0.25">
      <c r="B105" s="33">
        <f t="shared" si="8"/>
        <v>-5.0999999999999828</v>
      </c>
      <c r="C105" s="33">
        <f t="shared" si="6"/>
        <v>8.9724351623841188E-7</v>
      </c>
      <c r="E105" s="33">
        <f t="shared" si="9"/>
        <v>-5.0999999999999828</v>
      </c>
      <c r="F105">
        <f t="shared" si="7"/>
        <v>3.5029187858972612E-2</v>
      </c>
    </row>
    <row r="106" spans="2:6" x14ac:dyDescent="0.25">
      <c r="B106" s="33">
        <f t="shared" si="8"/>
        <v>-5.0499999999999829</v>
      </c>
      <c r="C106" s="33">
        <f t="shared" si="6"/>
        <v>1.1564119035798819E-6</v>
      </c>
      <c r="E106" s="33">
        <f t="shared" si="9"/>
        <v>-5.0499999999999829</v>
      </c>
      <c r="F106">
        <f t="shared" si="7"/>
        <v>3.5118187293442328E-2</v>
      </c>
    </row>
    <row r="107" spans="2:6" x14ac:dyDescent="0.25">
      <c r="B107" s="33">
        <f t="shared" si="8"/>
        <v>-4.9999999999999831</v>
      </c>
      <c r="C107" s="33">
        <f t="shared" si="6"/>
        <v>1.4867195147344245E-6</v>
      </c>
      <c r="E107" s="33">
        <f t="shared" si="9"/>
        <v>-4.9999999999999831</v>
      </c>
      <c r="F107">
        <f t="shared" si="7"/>
        <v>3.5206532676429973E-2</v>
      </c>
    </row>
    <row r="108" spans="2:6" x14ac:dyDescent="0.25">
      <c r="B108" s="33">
        <f t="shared" si="8"/>
        <v>-4.9499999999999833</v>
      </c>
      <c r="C108" s="33">
        <f t="shared" si="6"/>
        <v>1.90660090312297E-6</v>
      </c>
      <c r="E108" s="33">
        <f t="shared" si="9"/>
        <v>-4.9499999999999833</v>
      </c>
      <c r="F108">
        <f t="shared" si="7"/>
        <v>3.5294217939795057E-2</v>
      </c>
    </row>
    <row r="109" spans="2:6" x14ac:dyDescent="0.25">
      <c r="B109" s="33">
        <f t="shared" si="8"/>
        <v>-4.8999999999999835</v>
      </c>
      <c r="C109" s="33">
        <f t="shared" si="6"/>
        <v>2.4389607458935559E-6</v>
      </c>
      <c r="E109" s="33">
        <f t="shared" si="9"/>
        <v>-4.8999999999999835</v>
      </c>
      <c r="F109">
        <f t="shared" si="7"/>
        <v>3.5381237049777997E-2</v>
      </c>
    </row>
    <row r="110" spans="2:6" x14ac:dyDescent="0.25">
      <c r="B110" s="33">
        <f t="shared" si="8"/>
        <v>-4.8499999999999837</v>
      </c>
      <c r="C110" s="33">
        <f t="shared" si="6"/>
        <v>3.112175579149188E-6</v>
      </c>
      <c r="E110" s="33">
        <f t="shared" si="9"/>
        <v>-4.8499999999999837</v>
      </c>
      <c r="F110">
        <f t="shared" si="7"/>
        <v>3.5467584007689922E-2</v>
      </c>
    </row>
    <row r="111" spans="2:6" x14ac:dyDescent="0.25">
      <c r="B111" s="33">
        <f t="shared" si="8"/>
        <v>-4.7999999999999838</v>
      </c>
      <c r="C111" s="33">
        <f t="shared" si="6"/>
        <v>3.9612990910323785E-6</v>
      </c>
      <c r="E111" s="33">
        <f t="shared" si="9"/>
        <v>-4.7999999999999838</v>
      </c>
      <c r="F111">
        <f t="shared" si="7"/>
        <v>3.5553252850599737E-2</v>
      </c>
    </row>
    <row r="112" spans="2:6" x14ac:dyDescent="0.25">
      <c r="B112" s="33">
        <f t="shared" si="8"/>
        <v>-4.749999999999984</v>
      </c>
      <c r="C112" s="33">
        <f t="shared" si="6"/>
        <v>5.0295072885928291E-6</v>
      </c>
      <c r="E112" s="33">
        <f t="shared" si="9"/>
        <v>-4.749999999999984</v>
      </c>
      <c r="F112">
        <f t="shared" si="7"/>
        <v>3.5638237652018352E-2</v>
      </c>
    </row>
    <row r="113" spans="2:6" x14ac:dyDescent="0.25">
      <c r="B113" s="33">
        <f t="shared" si="8"/>
        <v>-4.6999999999999842</v>
      </c>
      <c r="C113" s="33">
        <f t="shared" si="6"/>
        <v>6.3698251788675761E-6</v>
      </c>
      <c r="E113" s="33">
        <f t="shared" si="9"/>
        <v>-4.6999999999999842</v>
      </c>
      <c r="F113">
        <f t="shared" si="7"/>
        <v>3.5722532522580105E-2</v>
      </c>
    </row>
    <row r="114" spans="2:6" x14ac:dyDescent="0.25">
      <c r="B114" s="33">
        <f t="shared" si="8"/>
        <v>-4.6499999999999844</v>
      </c>
      <c r="C114" s="33">
        <f t="shared" si="6"/>
        <v>8.0471824564928949E-6</v>
      </c>
      <c r="E114" s="33">
        <f t="shared" si="9"/>
        <v>-4.6499999999999844</v>
      </c>
      <c r="F114">
        <f t="shared" si="7"/>
        <v>3.5806131610721111E-2</v>
      </c>
    </row>
    <row r="115" spans="2:6" x14ac:dyDescent="0.25">
      <c r="B115" s="33">
        <f t="shared" si="8"/>
        <v>-4.5999999999999845</v>
      </c>
      <c r="C115" s="33">
        <f t="shared" si="6"/>
        <v>1.0140852065487461E-5</v>
      </c>
      <c r="E115" s="33">
        <f t="shared" si="9"/>
        <v>-4.5999999999999845</v>
      </c>
      <c r="F115">
        <f t="shared" si="7"/>
        <v>3.5889029103354488E-2</v>
      </c>
    </row>
    <row r="116" spans="2:6" x14ac:dyDescent="0.25">
      <c r="B116" s="33">
        <f t="shared" si="8"/>
        <v>-4.5499999999999847</v>
      </c>
      <c r="C116" s="33">
        <f t="shared" si="6"/>
        <v>1.2747332381834326E-5</v>
      </c>
      <c r="E116" s="33">
        <f t="shared" si="9"/>
        <v>-4.5499999999999847</v>
      </c>
      <c r="F116">
        <f t="shared" si="7"/>
        <v>3.5971219226542422E-2</v>
      </c>
    </row>
    <row r="117" spans="2:6" x14ac:dyDescent="0.25">
      <c r="B117" s="33">
        <f t="shared" si="8"/>
        <v>-4.4999999999999849</v>
      </c>
      <c r="C117" s="33">
        <f t="shared" si="6"/>
        <v>1.5983741106906555E-5</v>
      </c>
      <c r="E117" s="33">
        <f t="shared" si="9"/>
        <v>-4.4999999999999849</v>
      </c>
      <c r="F117">
        <f t="shared" si="7"/>
        <v>3.6052696246164827E-2</v>
      </c>
    </row>
    <row r="118" spans="2:6" x14ac:dyDescent="0.25">
      <c r="B118" s="33">
        <f t="shared" si="8"/>
        <v>-4.4499999999999851</v>
      </c>
      <c r="C118" s="33">
        <f t="shared" si="6"/>
        <v>1.9991796706924139E-5</v>
      </c>
      <c r="E118" s="33">
        <f t="shared" si="9"/>
        <v>-4.4499999999999851</v>
      </c>
      <c r="F118">
        <f t="shared" si="7"/>
        <v>3.6133454468584576E-2</v>
      </c>
    </row>
    <row r="119" spans="2:6" x14ac:dyDescent="0.25">
      <c r="B119" s="33">
        <f t="shared" si="8"/>
        <v>-4.3999999999999853</v>
      </c>
      <c r="C119" s="33">
        <f t="shared" si="6"/>
        <v>2.4942471290055172E-5</v>
      </c>
      <c r="E119" s="33">
        <f t="shared" si="9"/>
        <v>-4.3999999999999853</v>
      </c>
      <c r="F119">
        <f t="shared" si="7"/>
        <v>3.6213488241309245E-2</v>
      </c>
    </row>
    <row r="120" spans="2:6" x14ac:dyDescent="0.25">
      <c r="B120" s="33">
        <f t="shared" si="8"/>
        <v>-4.3499999999999854</v>
      </c>
      <c r="C120" s="33">
        <f t="shared" si="6"/>
        <v>3.1041407057852198E-5</v>
      </c>
      <c r="E120" s="33">
        <f t="shared" si="9"/>
        <v>-4.3499999999999854</v>
      </c>
      <c r="F120">
        <f t="shared" si="7"/>
        <v>3.6292791953649095E-2</v>
      </c>
    </row>
    <row r="121" spans="2:6" x14ac:dyDescent="0.25">
      <c r="B121" s="33">
        <f t="shared" si="8"/>
        <v>-4.2999999999999856</v>
      </c>
      <c r="C121" s="33">
        <f t="shared" si="6"/>
        <v>3.8535196742089454E-5</v>
      </c>
      <c r="E121" s="33">
        <f t="shared" si="9"/>
        <v>-4.2999999999999856</v>
      </c>
      <c r="F121">
        <f t="shared" si="7"/>
        <v>3.6371360037371368E-2</v>
      </c>
    </row>
    <row r="122" spans="2:6" x14ac:dyDescent="0.25">
      <c r="B122" s="33">
        <f t="shared" si="8"/>
        <v>-4.2499999999999858</v>
      </c>
      <c r="C122" s="33">
        <f t="shared" si="6"/>
        <v>4.7718636541207832E-5</v>
      </c>
      <c r="E122" s="33">
        <f t="shared" si="9"/>
        <v>-4.2499999999999858</v>
      </c>
      <c r="F122">
        <f t="shared" si="7"/>
        <v>3.6449186967350666E-2</v>
      </c>
    </row>
    <row r="123" spans="2:6" x14ac:dyDescent="0.25">
      <c r="B123" s="33">
        <f t="shared" si="8"/>
        <v>-4.199999999999986</v>
      </c>
      <c r="C123" s="33">
        <f t="shared" si="6"/>
        <v>5.8943067756543311E-5</v>
      </c>
      <c r="E123" s="33">
        <f t="shared" si="9"/>
        <v>-4.199999999999986</v>
      </c>
      <c r="F123">
        <f t="shared" si="7"/>
        <v>3.652626726221541E-2</v>
      </c>
    </row>
    <row r="124" spans="2:6" x14ac:dyDescent="0.25">
      <c r="B124" s="33">
        <f t="shared" si="8"/>
        <v>-4.1499999999999861</v>
      </c>
      <c r="C124" s="33">
        <f t="shared" si="6"/>
        <v>7.2625930302256593E-5</v>
      </c>
      <c r="E124" s="33">
        <f t="shared" si="9"/>
        <v>-4.1499999999999861</v>
      </c>
      <c r="F124">
        <f t="shared" si="7"/>
        <v>3.6602595484990126E-2</v>
      </c>
    </row>
    <row r="125" spans="2:6" x14ac:dyDescent="0.25">
      <c r="B125" s="33">
        <f t="shared" si="8"/>
        <v>-4.0999999999999863</v>
      </c>
      <c r="C125" s="33">
        <f t="shared" si="6"/>
        <v>8.9261657177137847E-5</v>
      </c>
      <c r="E125" s="33">
        <f t="shared" si="9"/>
        <v>-4.0999999999999863</v>
      </c>
      <c r="F125">
        <f t="shared" si="7"/>
        <v>3.6678166243733636E-2</v>
      </c>
    </row>
    <row r="126" spans="2:6" x14ac:dyDescent="0.25">
      <c r="B126" s="33">
        <f t="shared" si="8"/>
        <v>-4.0499999999999865</v>
      </c>
      <c r="C126" s="33">
        <f t="shared" si="6"/>
        <v>1.0943404343980658E-4</v>
      </c>
      <c r="E126" s="33">
        <f t="shared" si="9"/>
        <v>-4.0499999999999865</v>
      </c>
      <c r="F126">
        <f t="shared" si="7"/>
        <v>3.6752974192172862E-2</v>
      </c>
    </row>
    <row r="127" spans="2:6" x14ac:dyDescent="0.25">
      <c r="B127" s="33">
        <f t="shared" si="8"/>
        <v>-3.9999999999999867</v>
      </c>
      <c r="C127" s="33">
        <f t="shared" si="6"/>
        <v>1.338302257648925E-4</v>
      </c>
      <c r="E127" s="33">
        <f t="shared" si="9"/>
        <v>-3.9999999999999867</v>
      </c>
      <c r="F127">
        <f t="shared" si="7"/>
        <v>3.6827014030332353E-2</v>
      </c>
    </row>
    <row r="128" spans="2:6" x14ac:dyDescent="0.25">
      <c r="B128" s="33">
        <f t="shared" si="8"/>
        <v>-3.9499999999999869</v>
      </c>
      <c r="C128" s="33">
        <f t="shared" si="6"/>
        <v>1.6325640876625055E-4</v>
      </c>
      <c r="E128" s="33">
        <f t="shared" si="9"/>
        <v>-3.9499999999999869</v>
      </c>
      <c r="F128">
        <f t="shared" si="7"/>
        <v>3.6900280505159165E-2</v>
      </c>
    </row>
    <row r="129" spans="2:6" x14ac:dyDescent="0.25">
      <c r="B129" s="33">
        <f t="shared" si="8"/>
        <v>-3.899999999999987</v>
      </c>
      <c r="C129" s="33">
        <f t="shared" si="6"/>
        <v>1.9865547139278258E-4</v>
      </c>
      <c r="E129" s="33">
        <f t="shared" si="9"/>
        <v>-3.899999999999987</v>
      </c>
      <c r="F129">
        <f t="shared" si="7"/>
        <v>3.6972768411143254E-2</v>
      </c>
    </row>
    <row r="130" spans="2:6" x14ac:dyDescent="0.25">
      <c r="B130" s="33">
        <f t="shared" si="8"/>
        <v>-3.8499999999999872</v>
      </c>
      <c r="C130" s="33">
        <f t="shared" si="6"/>
        <v>2.4112658022600522E-4</v>
      </c>
      <c r="E130" s="33">
        <f t="shared" si="9"/>
        <v>-3.8499999999999872</v>
      </c>
      <c r="F130">
        <f t="shared" si="7"/>
        <v>3.7044472590933117E-2</v>
      </c>
    </row>
    <row r="131" spans="2:6" x14ac:dyDescent="0.25">
      <c r="B131" s="33">
        <f t="shared" si="8"/>
        <v>-3.7999999999999874</v>
      </c>
      <c r="C131" s="33">
        <f t="shared" si="6"/>
        <v>2.9194692579147426E-4</v>
      </c>
      <c r="E131" s="33">
        <f t="shared" si="9"/>
        <v>-3.7999999999999874</v>
      </c>
      <c r="F131">
        <f t="shared" si="7"/>
        <v>3.7115387935946619E-2</v>
      </c>
    </row>
    <row r="132" spans="2:6" x14ac:dyDescent="0.25">
      <c r="B132" s="33">
        <f t="shared" si="8"/>
        <v>-3.7499999999999876</v>
      </c>
      <c r="C132" s="33">
        <f t="shared" si="6"/>
        <v>3.5259568236746167E-4</v>
      </c>
      <c r="E132" s="33">
        <f t="shared" si="9"/>
        <v>-3.7499999999999876</v>
      </c>
      <c r="F132">
        <f t="shared" si="7"/>
        <v>3.7185509386976914E-2</v>
      </c>
    </row>
    <row r="133" spans="2:6" x14ac:dyDescent="0.25">
      <c r="B133" s="33">
        <f t="shared" si="8"/>
        <v>-3.6999999999999877</v>
      </c>
      <c r="C133" s="33">
        <f t="shared" si="6"/>
        <v>4.2478027055077106E-4</v>
      </c>
      <c r="E133" s="33">
        <f t="shared" si="9"/>
        <v>-3.6999999999999877</v>
      </c>
      <c r="F133">
        <f t="shared" si="7"/>
        <v>3.7254831934793356E-2</v>
      </c>
    </row>
    <row r="134" spans="2:6" x14ac:dyDescent="0.25">
      <c r="B134" s="33">
        <f t="shared" si="8"/>
        <v>-3.6499999999999879</v>
      </c>
      <c r="C134" s="33">
        <f t="shared" si="6"/>
        <v>5.1046497434420826E-4</v>
      </c>
      <c r="E134" s="33">
        <f t="shared" si="9"/>
        <v>-3.6499999999999879</v>
      </c>
      <c r="F134">
        <f t="shared" si="7"/>
        <v>3.7323350620737342E-2</v>
      </c>
    </row>
    <row r="135" spans="2:6" x14ac:dyDescent="0.25">
      <c r="B135" s="33">
        <f t="shared" si="8"/>
        <v>-3.5999999999999881</v>
      </c>
      <c r="C135" s="33">
        <f t="shared" si="6"/>
        <v>6.1190193011379857E-4</v>
      </c>
      <c r="E135" s="33">
        <f t="shared" si="9"/>
        <v>-3.5999999999999881</v>
      </c>
      <c r="F135">
        <f t="shared" si="7"/>
        <v>3.7391060537312858E-2</v>
      </c>
    </row>
    <row r="136" spans="2:6" x14ac:dyDescent="0.25">
      <c r="B136" s="33">
        <f t="shared" si="8"/>
        <v>-3.5499999999999883</v>
      </c>
      <c r="C136" s="33">
        <f t="shared" ref="C136:C199" si="10">_xlfn.NORM.DIST(B136,$B$3,$C$3,FALSE)</f>
        <v>7.3166446283034082E-4</v>
      </c>
      <c r="E136" s="33">
        <f t="shared" si="9"/>
        <v>-3.5499999999999883</v>
      </c>
      <c r="F136">
        <f t="shared" ref="F136:F199" si="11">_xlfn.NORM.DIST(E136,E$3,F$3,FALSE)</f>
        <v>3.7457956828771788E-2</v>
      </c>
    </row>
    <row r="137" spans="2:6" x14ac:dyDescent="0.25">
      <c r="B137" s="33">
        <f t="shared" ref="B137:B200" si="12">B136+0.05</f>
        <v>-3.4999999999999885</v>
      </c>
      <c r="C137" s="33">
        <f t="shared" si="10"/>
        <v>8.7268269504579572E-4</v>
      </c>
      <c r="E137" s="33">
        <f t="shared" ref="E137:E200" si="13">E136+0.05</f>
        <v>-3.4999999999999885</v>
      </c>
      <c r="F137">
        <f t="shared" si="11"/>
        <v>3.7524034691693804E-2</v>
      </c>
    </row>
    <row r="138" spans="2:6" x14ac:dyDescent="0.25">
      <c r="B138" s="33">
        <f t="shared" si="12"/>
        <v>-3.4499999999999886</v>
      </c>
      <c r="C138" s="33">
        <f t="shared" si="10"/>
        <v>1.038281295661452E-3</v>
      </c>
      <c r="E138" s="33">
        <f t="shared" si="13"/>
        <v>-3.4499999999999886</v>
      </c>
      <c r="F138">
        <f t="shared" si="11"/>
        <v>3.7589289375560754E-2</v>
      </c>
    </row>
    <row r="139" spans="2:6" x14ac:dyDescent="0.25">
      <c r="B139" s="33">
        <f t="shared" si="12"/>
        <v>-3.3999999999999888</v>
      </c>
      <c r="C139" s="33">
        <f t="shared" si="10"/>
        <v>1.2322191684730657E-3</v>
      </c>
      <c r="E139" s="33">
        <f t="shared" si="13"/>
        <v>-3.3999999999999888</v>
      </c>
      <c r="F139">
        <f t="shared" si="11"/>
        <v>3.7653716183325407E-2</v>
      </c>
    </row>
    <row r="140" spans="2:6" x14ac:dyDescent="0.25">
      <c r="B140" s="33">
        <f t="shared" si="12"/>
        <v>-3.349999999999989</v>
      </c>
      <c r="C140" s="33">
        <f t="shared" si="10"/>
        <v>1.4587308046668003E-3</v>
      </c>
      <c r="E140" s="33">
        <f t="shared" si="13"/>
        <v>-3.349999999999989</v>
      </c>
      <c r="F140">
        <f t="shared" si="11"/>
        <v>3.7717310471974595E-2</v>
      </c>
    </row>
    <row r="141" spans="2:6" x14ac:dyDescent="0.25">
      <c r="B141" s="33">
        <f t="shared" si="12"/>
        <v>-3.2999999999999892</v>
      </c>
      <c r="C141" s="33">
        <f t="shared" si="10"/>
        <v>1.7225689390537424E-3</v>
      </c>
      <c r="E141" s="33">
        <f t="shared" si="13"/>
        <v>-3.2999999999999892</v>
      </c>
      <c r="F141">
        <f t="shared" si="11"/>
        <v>3.7780067653086474E-2</v>
      </c>
    </row>
    <row r="142" spans="2:6" x14ac:dyDescent="0.25">
      <c r="B142" s="33">
        <f t="shared" si="12"/>
        <v>-3.2499999999999893</v>
      </c>
      <c r="C142" s="33">
        <f t="shared" si="10"/>
        <v>2.0290480572998384E-3</v>
      </c>
      <c r="E142" s="33">
        <f t="shared" si="13"/>
        <v>-3.2499999999999893</v>
      </c>
      <c r="F142">
        <f t="shared" si="11"/>
        <v>3.7841983193381952E-2</v>
      </c>
    </row>
    <row r="143" spans="2:6" x14ac:dyDescent="0.25">
      <c r="B143" s="33">
        <f t="shared" si="12"/>
        <v>-3.1999999999999895</v>
      </c>
      <c r="C143" s="33">
        <f t="shared" si="10"/>
        <v>2.3840882014649232E-3</v>
      </c>
      <c r="E143" s="33">
        <f t="shared" si="13"/>
        <v>-3.1999999999999895</v>
      </c>
      <c r="F143">
        <f t="shared" si="11"/>
        <v>3.7903052615270182E-2</v>
      </c>
    </row>
    <row r="144" spans="2:6" x14ac:dyDescent="0.25">
      <c r="B144" s="33">
        <f t="shared" si="12"/>
        <v>-3.1499999999999897</v>
      </c>
      <c r="C144" s="33">
        <f t="shared" si="10"/>
        <v>2.7942584148795365E-3</v>
      </c>
      <c r="E144" s="33">
        <f t="shared" si="13"/>
        <v>-3.1499999999999897</v>
      </c>
      <c r="F144">
        <f t="shared" si="11"/>
        <v>3.7963271497387853E-2</v>
      </c>
    </row>
    <row r="145" spans="2:6" x14ac:dyDescent="0.25">
      <c r="B145" s="33">
        <f t="shared" si="12"/>
        <v>-3.0999999999999899</v>
      </c>
      <c r="C145" s="33">
        <f t="shared" si="10"/>
        <v>3.2668190562000227E-3</v>
      </c>
      <c r="E145" s="33">
        <f t="shared" si="13"/>
        <v>-3.0999999999999899</v>
      </c>
      <c r="F145">
        <f t="shared" si="11"/>
        <v>3.8022635475132502E-2</v>
      </c>
    </row>
    <row r="146" spans="2:6" x14ac:dyDescent="0.25">
      <c r="B146" s="33">
        <f t="shared" si="12"/>
        <v>-3.0499999999999901</v>
      </c>
      <c r="C146" s="33">
        <f t="shared" si="10"/>
        <v>3.8097620982219219E-3</v>
      </c>
      <c r="E146" s="33">
        <f t="shared" si="13"/>
        <v>-3.0499999999999901</v>
      </c>
      <c r="F146">
        <f t="shared" si="11"/>
        <v>3.808114024118945E-2</v>
      </c>
    </row>
    <row r="147" spans="2:6" x14ac:dyDescent="0.25">
      <c r="B147" s="33">
        <f t="shared" si="12"/>
        <v>-2.9999999999999902</v>
      </c>
      <c r="C147" s="33">
        <f t="shared" si="10"/>
        <v>4.4318484119381376E-3</v>
      </c>
      <c r="E147" s="33">
        <f t="shared" si="13"/>
        <v>-2.9999999999999902</v>
      </c>
      <c r="F147">
        <f t="shared" si="11"/>
        <v>3.8138781546052422E-2</v>
      </c>
    </row>
    <row r="148" spans="2:6" x14ac:dyDescent="0.25">
      <c r="B148" s="33">
        <f t="shared" si="12"/>
        <v>-2.9499999999999904</v>
      </c>
      <c r="C148" s="33">
        <f t="shared" si="10"/>
        <v>5.142640923054085E-3</v>
      </c>
      <c r="E148" s="33">
        <f t="shared" si="13"/>
        <v>-2.9499999999999904</v>
      </c>
      <c r="F148">
        <f t="shared" si="11"/>
        <v>3.8195555198537831E-2</v>
      </c>
    </row>
    <row r="149" spans="2:6" x14ac:dyDescent="0.25">
      <c r="B149" s="33">
        <f t="shared" si="12"/>
        <v>-2.8999999999999906</v>
      </c>
      <c r="C149" s="33">
        <f t="shared" si="10"/>
        <v>5.9525324197760177E-3</v>
      </c>
      <c r="E149" s="33">
        <f t="shared" si="13"/>
        <v>-2.8999999999999906</v>
      </c>
      <c r="F149">
        <f t="shared" si="11"/>
        <v>3.8251457066292419E-2</v>
      </c>
    </row>
    <row r="150" spans="2:6" x14ac:dyDescent="0.25">
      <c r="B150" s="33">
        <f t="shared" si="12"/>
        <v>-2.8499999999999908</v>
      </c>
      <c r="C150" s="33">
        <f t="shared" si="10"/>
        <v>6.872766690614155E-3</v>
      </c>
      <c r="E150" s="33">
        <f t="shared" si="13"/>
        <v>-2.8499999999999908</v>
      </c>
      <c r="F150">
        <f t="shared" si="11"/>
        <v>3.830648307629439E-2</v>
      </c>
    </row>
    <row r="151" spans="2:6" x14ac:dyDescent="0.25">
      <c r="B151" s="33">
        <f t="shared" si="12"/>
        <v>-2.7999999999999909</v>
      </c>
      <c r="C151" s="33">
        <f t="shared" si="10"/>
        <v>7.9154515829801646E-3</v>
      </c>
      <c r="E151" s="33">
        <f t="shared" si="13"/>
        <v>-2.7999999999999909</v>
      </c>
      <c r="F151">
        <f t="shared" si="11"/>
        <v>3.8360629215347865E-2</v>
      </c>
    </row>
    <row r="152" spans="2:6" x14ac:dyDescent="0.25">
      <c r="B152" s="33">
        <f t="shared" si="12"/>
        <v>-2.7499999999999911</v>
      </c>
      <c r="C152" s="33">
        <f t="shared" si="10"/>
        <v>9.0935625015912749E-3</v>
      </c>
      <c r="E152" s="33">
        <f t="shared" si="13"/>
        <v>-2.7499999999999911</v>
      </c>
      <c r="F152">
        <f t="shared" si="11"/>
        <v>3.8413891530570489E-2</v>
      </c>
    </row>
    <row r="153" spans="2:6" x14ac:dyDescent="0.25">
      <c r="B153" s="33">
        <f t="shared" si="12"/>
        <v>-2.6999999999999913</v>
      </c>
      <c r="C153" s="33">
        <f t="shared" si="10"/>
        <v>1.042093481442284E-2</v>
      </c>
      <c r="E153" s="33">
        <f t="shared" si="13"/>
        <v>-2.6999999999999913</v>
      </c>
      <c r="F153">
        <f t="shared" si="11"/>
        <v>3.8466266129874291E-2</v>
      </c>
    </row>
    <row r="154" spans="2:6" x14ac:dyDescent="0.25">
      <c r="B154" s="33">
        <f t="shared" si="12"/>
        <v>-2.6499999999999915</v>
      </c>
      <c r="C154" s="33">
        <f t="shared" si="10"/>
        <v>1.1912243607605448E-2</v>
      </c>
      <c r="E154" s="33">
        <f t="shared" si="13"/>
        <v>-2.6499999999999915</v>
      </c>
      <c r="F154">
        <f t="shared" si="11"/>
        <v>3.8517749182439533E-2</v>
      </c>
    </row>
    <row r="155" spans="2:6" x14ac:dyDescent="0.25">
      <c r="B155" s="33">
        <f t="shared" si="12"/>
        <v>-2.5999999999999917</v>
      </c>
      <c r="C155" s="33">
        <f t="shared" si="10"/>
        <v>1.3582969233685915E-2</v>
      </c>
      <c r="E155" s="33">
        <f t="shared" si="13"/>
        <v>-2.5999999999999917</v>
      </c>
      <c r="F155">
        <f t="shared" si="11"/>
        <v>3.8568336919181614E-2</v>
      </c>
    </row>
    <row r="156" spans="2:6" x14ac:dyDescent="0.25">
      <c r="B156" s="33">
        <f t="shared" si="12"/>
        <v>-2.5499999999999918</v>
      </c>
      <c r="C156" s="33">
        <f t="shared" si="10"/>
        <v>1.544934713439549E-2</v>
      </c>
      <c r="E156" s="33">
        <f t="shared" si="13"/>
        <v>-2.5499999999999918</v>
      </c>
      <c r="F156">
        <f t="shared" si="11"/>
        <v>3.8618025633210817E-2</v>
      </c>
    </row>
    <row r="157" spans="2:6" x14ac:dyDescent="0.25">
      <c r="B157" s="33">
        <f t="shared" si="12"/>
        <v>-2.499999999999992</v>
      </c>
      <c r="C157" s="33">
        <f t="shared" si="10"/>
        <v>1.7528300493568887E-2</v>
      </c>
      <c r="E157" s="33">
        <f t="shared" si="13"/>
        <v>-2.499999999999992</v>
      </c>
      <c r="F157">
        <f t="shared" si="11"/>
        <v>3.8666811680284928E-2</v>
      </c>
    </row>
    <row r="158" spans="2:6" x14ac:dyDescent="0.25">
      <c r="B158" s="33">
        <f t="shared" si="12"/>
        <v>-2.4499999999999922</v>
      </c>
      <c r="C158" s="33">
        <f t="shared" si="10"/>
        <v>1.9837354391795708E-2</v>
      </c>
      <c r="E158" s="33">
        <f t="shared" si="13"/>
        <v>-2.4499999999999922</v>
      </c>
      <c r="F158">
        <f t="shared" si="11"/>
        <v>3.8714691479254611E-2</v>
      </c>
    </row>
    <row r="159" spans="2:6" x14ac:dyDescent="0.25">
      <c r="B159" s="33">
        <f t="shared" si="12"/>
        <v>-2.3999999999999924</v>
      </c>
      <c r="C159" s="33">
        <f t="shared" si="10"/>
        <v>2.2394530294843309E-2</v>
      </c>
      <c r="E159" s="33">
        <f t="shared" si="13"/>
        <v>-2.3999999999999924</v>
      </c>
      <c r="F159">
        <f t="shared" si="11"/>
        <v>3.8761661512501419E-2</v>
      </c>
    </row>
    <row r="160" spans="2:6" x14ac:dyDescent="0.25">
      <c r="B160" s="33">
        <f t="shared" si="12"/>
        <v>-2.3499999999999925</v>
      </c>
      <c r="C160" s="33">
        <f t="shared" si="10"/>
        <v>2.521821991519483E-2</v>
      </c>
      <c r="E160" s="33">
        <f t="shared" si="13"/>
        <v>-2.3499999999999925</v>
      </c>
      <c r="F160">
        <f t="shared" si="11"/>
        <v>3.8807718326368479E-2</v>
      </c>
    </row>
    <row r="161" spans="2:6" x14ac:dyDescent="0.25">
      <c r="B161" s="33">
        <f t="shared" si="12"/>
        <v>-2.2999999999999927</v>
      </c>
      <c r="C161" s="33">
        <f t="shared" si="10"/>
        <v>2.8327037741601651E-2</v>
      </c>
      <c r="E161" s="33">
        <f t="shared" si="13"/>
        <v>-2.2999999999999927</v>
      </c>
      <c r="F161">
        <f t="shared" si="11"/>
        <v>3.8852858531583601E-2</v>
      </c>
    </row>
    <row r="162" spans="2:6" x14ac:dyDescent="0.25">
      <c r="B162" s="33">
        <f t="shared" si="12"/>
        <v>-2.2499999999999929</v>
      </c>
      <c r="C162" s="33">
        <f t="shared" si="10"/>
        <v>3.1739651835667924E-2</v>
      </c>
      <c r="E162" s="33">
        <f t="shared" si="13"/>
        <v>-2.2499999999999929</v>
      </c>
      <c r="F162">
        <f t="shared" si="11"/>
        <v>3.8897078803674955E-2</v>
      </c>
    </row>
    <row r="163" spans="2:6" x14ac:dyDescent="0.25">
      <c r="B163" s="33">
        <f t="shared" si="12"/>
        <v>-2.1999999999999931</v>
      </c>
      <c r="C163" s="33">
        <f t="shared" si="10"/>
        <v>3.547459284623198E-2</v>
      </c>
      <c r="E163" s="33">
        <f t="shared" si="13"/>
        <v>-2.1999999999999931</v>
      </c>
      <c r="F163">
        <f t="shared" si="11"/>
        <v>3.894037588337905E-2</v>
      </c>
    </row>
    <row r="164" spans="2:6" x14ac:dyDescent="0.25">
      <c r="B164" s="33">
        <f t="shared" si="12"/>
        <v>-2.1499999999999932</v>
      </c>
      <c r="C164" s="33">
        <f t="shared" si="10"/>
        <v>3.9550041589370782E-2</v>
      </c>
      <c r="E164" s="33">
        <f t="shared" si="13"/>
        <v>-2.1499999999999932</v>
      </c>
      <c r="F164">
        <f t="shared" si="11"/>
        <v>3.8982746577041073E-2</v>
      </c>
    </row>
    <row r="165" spans="2:6" x14ac:dyDescent="0.25">
      <c r="B165" s="33">
        <f t="shared" si="12"/>
        <v>-2.0999999999999934</v>
      </c>
      <c r="C165" s="33">
        <f t="shared" si="10"/>
        <v>4.3983595980427795E-2</v>
      </c>
      <c r="E165" s="33">
        <f t="shared" si="13"/>
        <v>-2.0999999999999934</v>
      </c>
      <c r="F165">
        <f t="shared" si="11"/>
        <v>3.9024187757007438E-2</v>
      </c>
    </row>
    <row r="166" spans="2:6" x14ac:dyDescent="0.25">
      <c r="B166" s="33">
        <f t="shared" si="12"/>
        <v>-2.0499999999999936</v>
      </c>
      <c r="C166" s="33">
        <f t="shared" si="10"/>
        <v>4.8792018579183395E-2</v>
      </c>
      <c r="E166" s="33">
        <f t="shared" si="13"/>
        <v>-2.0499999999999936</v>
      </c>
      <c r="F166">
        <f t="shared" si="11"/>
        <v>3.9064696362010536E-2</v>
      </c>
    </row>
    <row r="167" spans="2:6" x14ac:dyDescent="0.25">
      <c r="B167" s="33">
        <f t="shared" si="12"/>
        <v>-1.9999999999999936</v>
      </c>
      <c r="C167" s="33">
        <f t="shared" si="10"/>
        <v>5.3990966513188743E-2</v>
      </c>
      <c r="E167" s="33">
        <f t="shared" si="13"/>
        <v>-1.9999999999999936</v>
      </c>
      <c r="F167">
        <f t="shared" si="11"/>
        <v>3.9104269397545598E-2</v>
      </c>
    </row>
    <row r="168" spans="2:6" x14ac:dyDescent="0.25">
      <c r="B168" s="33">
        <f t="shared" si="12"/>
        <v>-1.9499999999999935</v>
      </c>
      <c r="C168" s="33">
        <f t="shared" si="10"/>
        <v>5.9594706068816818E-2</v>
      </c>
      <c r="E168" s="33">
        <f t="shared" si="13"/>
        <v>-1.9499999999999935</v>
      </c>
      <c r="F168">
        <f t="shared" si="11"/>
        <v>3.9142903936239593E-2</v>
      </c>
    </row>
    <row r="169" spans="2:6" x14ac:dyDescent="0.25">
      <c r="B169" s="33">
        <f t="shared" si="12"/>
        <v>-1.8999999999999935</v>
      </c>
      <c r="C169" s="33">
        <f t="shared" si="10"/>
        <v>6.5615814774677414E-2</v>
      </c>
      <c r="E169" s="33">
        <f t="shared" si="13"/>
        <v>-1.8999999999999935</v>
      </c>
      <c r="F169">
        <f t="shared" si="11"/>
        <v>3.9180597118212118E-2</v>
      </c>
    </row>
    <row r="170" spans="2:6" x14ac:dyDescent="0.25">
      <c r="B170" s="33">
        <f t="shared" si="12"/>
        <v>-1.8499999999999934</v>
      </c>
      <c r="C170" s="33">
        <f t="shared" si="10"/>
        <v>7.2064874336218859E-2</v>
      </c>
      <c r="E170" s="33">
        <f t="shared" si="13"/>
        <v>-1.8499999999999934</v>
      </c>
      <c r="F170">
        <f t="shared" si="11"/>
        <v>3.9217346151428183E-2</v>
      </c>
    </row>
    <row r="171" spans="2:6" x14ac:dyDescent="0.25">
      <c r="B171" s="33">
        <f t="shared" si="12"/>
        <v>-1.7999999999999934</v>
      </c>
      <c r="C171" s="33">
        <f t="shared" si="10"/>
        <v>7.8950158300895107E-2</v>
      </c>
      <c r="E171" s="33">
        <f t="shared" si="13"/>
        <v>-1.7999999999999934</v>
      </c>
      <c r="F171">
        <f t="shared" si="11"/>
        <v>3.9253148312042893E-2</v>
      </c>
    </row>
    <row r="172" spans="2:6" x14ac:dyDescent="0.25">
      <c r="B172" s="33">
        <f t="shared" si="12"/>
        <v>-1.7499999999999933</v>
      </c>
      <c r="C172" s="33">
        <f t="shared" si="10"/>
        <v>8.6277318826512517E-2</v>
      </c>
      <c r="E172" s="33">
        <f t="shared" si="13"/>
        <v>-1.7499999999999933</v>
      </c>
      <c r="F172">
        <f t="shared" si="11"/>
        <v>3.928800094473793E-2</v>
      </c>
    </row>
    <row r="173" spans="2:6" x14ac:dyDescent="0.25">
      <c r="B173" s="33">
        <f t="shared" si="12"/>
        <v>-1.6999999999999933</v>
      </c>
      <c r="C173" s="33">
        <f t="shared" si="10"/>
        <v>9.4049077376888016E-2</v>
      </c>
      <c r="E173" s="33">
        <f t="shared" si="13"/>
        <v>-1.6999999999999933</v>
      </c>
      <c r="F173">
        <f t="shared" si="11"/>
        <v>3.9321901463049723E-2</v>
      </c>
    </row>
    <row r="174" spans="2:6" x14ac:dyDescent="0.25">
      <c r="B174" s="33">
        <f t="shared" si="12"/>
        <v>-1.6499999999999932</v>
      </c>
      <c r="C174" s="33">
        <f t="shared" si="10"/>
        <v>0.10226492456397913</v>
      </c>
      <c r="E174" s="33">
        <f t="shared" si="13"/>
        <v>-1.6499999999999932</v>
      </c>
      <c r="F174">
        <f t="shared" si="11"/>
        <v>3.9354847349689359E-2</v>
      </c>
    </row>
    <row r="175" spans="2:6" x14ac:dyDescent="0.25">
      <c r="B175" s="33">
        <f t="shared" si="12"/>
        <v>-1.5999999999999932</v>
      </c>
      <c r="C175" s="33">
        <f t="shared" si="10"/>
        <v>0.11092083467945676</v>
      </c>
      <c r="E175" s="33">
        <f t="shared" si="13"/>
        <v>-1.5999999999999932</v>
      </c>
      <c r="F175">
        <f t="shared" si="11"/>
        <v>3.9386836156854087E-2</v>
      </c>
    </row>
    <row r="176" spans="2:6" x14ac:dyDescent="0.25">
      <c r="B176" s="33">
        <f t="shared" si="12"/>
        <v>-1.5499999999999932</v>
      </c>
      <c r="C176" s="33">
        <f t="shared" si="10"/>
        <v>0.12000900069698686</v>
      </c>
      <c r="E176" s="33">
        <f t="shared" si="13"/>
        <v>-1.5499999999999932</v>
      </c>
      <c r="F176">
        <f t="shared" si="11"/>
        <v>3.941786550653046E-2</v>
      </c>
    </row>
    <row r="177" spans="2:6" x14ac:dyDescent="0.25">
      <c r="B177" s="33">
        <f t="shared" si="12"/>
        <v>-1.4999999999999931</v>
      </c>
      <c r="C177" s="33">
        <f t="shared" si="10"/>
        <v>0.12951759566589308</v>
      </c>
      <c r="E177" s="33">
        <f t="shared" si="13"/>
        <v>-1.4999999999999931</v>
      </c>
      <c r="F177">
        <f t="shared" si="11"/>
        <v>3.9447933090788902E-2</v>
      </c>
    </row>
    <row r="178" spans="2:6" x14ac:dyDescent="0.25">
      <c r="B178" s="33">
        <f t="shared" si="12"/>
        <v>-1.4499999999999931</v>
      </c>
      <c r="C178" s="33">
        <f t="shared" si="10"/>
        <v>0.13943056644536164</v>
      </c>
      <c r="E178" s="33">
        <f t="shared" si="13"/>
        <v>-1.4499999999999931</v>
      </c>
      <c r="F178">
        <f t="shared" si="11"/>
        <v>3.9477036672069817E-2</v>
      </c>
    </row>
    <row r="179" spans="2:6" x14ac:dyDescent="0.25">
      <c r="B179" s="33">
        <f t="shared" si="12"/>
        <v>-1.399999999999993</v>
      </c>
      <c r="C179" s="33">
        <f t="shared" si="10"/>
        <v>0.14972746563574635</v>
      </c>
      <c r="E179" s="33">
        <f t="shared" si="13"/>
        <v>-1.399999999999993</v>
      </c>
      <c r="F179">
        <f t="shared" si="11"/>
        <v>3.9505174083461131E-2</v>
      </c>
    </row>
    <row r="180" spans="2:6" x14ac:dyDescent="0.25">
      <c r="B180" s="33">
        <f t="shared" si="12"/>
        <v>-1.349999999999993</v>
      </c>
      <c r="C180" s="33">
        <f t="shared" si="10"/>
        <v>0.16038332734192112</v>
      </c>
      <c r="E180" s="33">
        <f t="shared" si="13"/>
        <v>-1.349999999999993</v>
      </c>
      <c r="F180">
        <f t="shared" si="11"/>
        <v>3.9532343228967134E-2</v>
      </c>
    </row>
    <row r="181" spans="2:6" x14ac:dyDescent="0.25">
      <c r="B181" s="33">
        <f t="shared" si="12"/>
        <v>-1.2999999999999929</v>
      </c>
      <c r="C181" s="33">
        <f t="shared" si="10"/>
        <v>0.17136859204780894</v>
      </c>
      <c r="E181" s="33">
        <f t="shared" si="13"/>
        <v>-1.2999999999999929</v>
      </c>
      <c r="F181">
        <f t="shared" si="11"/>
        <v>3.9558542083768744E-2</v>
      </c>
    </row>
    <row r="182" spans="2:6" x14ac:dyDescent="0.25">
      <c r="B182" s="33">
        <f t="shared" si="12"/>
        <v>-1.2499999999999929</v>
      </c>
      <c r="C182" s="33">
        <f t="shared" si="10"/>
        <v>0.18264908538902352</v>
      </c>
      <c r="E182" s="33">
        <f t="shared" si="13"/>
        <v>-1.2499999999999929</v>
      </c>
      <c r="F182">
        <f t="shared" si="11"/>
        <v>3.9583768694474955E-2</v>
      </c>
    </row>
    <row r="183" spans="2:6" x14ac:dyDescent="0.25">
      <c r="B183" s="33">
        <f t="shared" si="12"/>
        <v>-1.1999999999999929</v>
      </c>
      <c r="C183" s="33">
        <f t="shared" si="10"/>
        <v>0.19418605498321462</v>
      </c>
      <c r="E183" s="33">
        <f t="shared" si="13"/>
        <v>-1.1999999999999929</v>
      </c>
      <c r="F183">
        <f t="shared" si="11"/>
        <v>3.9608021179365606E-2</v>
      </c>
    </row>
    <row r="184" spans="2:6" x14ac:dyDescent="0.25">
      <c r="B184" s="33">
        <f t="shared" si="12"/>
        <v>-1.1499999999999928</v>
      </c>
      <c r="C184" s="33">
        <f t="shared" si="10"/>
        <v>0.20593626871997647</v>
      </c>
      <c r="E184" s="33">
        <f t="shared" si="13"/>
        <v>-1.1499999999999928</v>
      </c>
      <c r="F184">
        <f t="shared" si="11"/>
        <v>3.963129772862533E-2</v>
      </c>
    </row>
    <row r="185" spans="2:6" x14ac:dyDescent="0.25">
      <c r="B185" s="33">
        <f t="shared" si="12"/>
        <v>-1.0999999999999928</v>
      </c>
      <c r="C185" s="33">
        <f t="shared" si="10"/>
        <v>0.2178521770325523</v>
      </c>
      <c r="E185" s="33">
        <f t="shared" si="13"/>
        <v>-1.0999999999999928</v>
      </c>
      <c r="F185">
        <f t="shared" si="11"/>
        <v>3.9653596604568582E-2</v>
      </c>
    </row>
    <row r="186" spans="2:6" x14ac:dyDescent="0.25">
      <c r="B186" s="33">
        <f t="shared" si="12"/>
        <v>-1.0499999999999927</v>
      </c>
      <c r="C186" s="33">
        <f t="shared" si="10"/>
        <v>0.22988214068423479</v>
      </c>
      <c r="E186" s="33">
        <f t="shared" si="13"/>
        <v>-1.0499999999999927</v>
      </c>
      <c r="F186">
        <f t="shared" si="11"/>
        <v>3.9674916141855907E-2</v>
      </c>
    </row>
    <row r="187" spans="2:6" x14ac:dyDescent="0.25">
      <c r="B187" s="33">
        <f t="shared" si="12"/>
        <v>-0.99999999999999267</v>
      </c>
      <c r="C187" s="33">
        <f t="shared" si="10"/>
        <v>0.24197072451914514</v>
      </c>
      <c r="E187" s="33">
        <f t="shared" si="13"/>
        <v>-0.99999999999999267</v>
      </c>
      <c r="F187">
        <f t="shared" si="11"/>
        <v>3.9695254747701185E-2</v>
      </c>
    </row>
    <row r="188" spans="2:6" x14ac:dyDescent="0.25">
      <c r="B188" s="33">
        <f t="shared" si="12"/>
        <v>-0.94999999999999263</v>
      </c>
      <c r="C188" s="33">
        <f t="shared" si="10"/>
        <v>0.2540590564691908</v>
      </c>
      <c r="E188" s="33">
        <f t="shared" si="13"/>
        <v>-0.94999999999999263</v>
      </c>
      <c r="F188">
        <f t="shared" si="11"/>
        <v>3.9714610902069972E-2</v>
      </c>
    </row>
    <row r="189" spans="2:6" x14ac:dyDescent="0.25">
      <c r="B189" s="33">
        <f t="shared" si="12"/>
        <v>-0.89999999999999258</v>
      </c>
      <c r="C189" s="33">
        <f t="shared" si="10"/>
        <v>0.26608524989875659</v>
      </c>
      <c r="E189" s="33">
        <f t="shared" si="13"/>
        <v>-0.89999999999999258</v>
      </c>
      <c r="F189">
        <f t="shared" si="11"/>
        <v>3.9732983157868836E-2</v>
      </c>
    </row>
    <row r="190" spans="2:6" x14ac:dyDescent="0.25">
      <c r="B190" s="33">
        <f t="shared" si="12"/>
        <v>-0.84999999999999254</v>
      </c>
      <c r="C190" s="33">
        <f t="shared" si="10"/>
        <v>0.27798488613099825</v>
      </c>
      <c r="E190" s="33">
        <f t="shared" si="13"/>
        <v>-0.84999999999999254</v>
      </c>
      <c r="F190">
        <f t="shared" si="11"/>
        <v>3.975037014112566E-2</v>
      </c>
    </row>
    <row r="191" spans="2:6" x14ac:dyDescent="0.25">
      <c r="B191" s="33">
        <f t="shared" si="12"/>
        <v>-0.79999999999999249</v>
      </c>
      <c r="C191" s="33">
        <f t="shared" si="10"/>
        <v>0.28969155276148451</v>
      </c>
      <c r="E191" s="33">
        <f t="shared" si="13"/>
        <v>-0.79999999999999249</v>
      </c>
      <c r="F191">
        <f t="shared" si="11"/>
        <v>3.9766770551160895E-2</v>
      </c>
    </row>
    <row r="192" spans="2:6" x14ac:dyDescent="0.25">
      <c r="B192" s="33">
        <f t="shared" si="12"/>
        <v>-0.74999999999999245</v>
      </c>
      <c r="C192" s="33">
        <f t="shared" si="10"/>
        <v>0.3011374321548061</v>
      </c>
      <c r="E192" s="33">
        <f t="shared" si="13"/>
        <v>-0.74999999999999245</v>
      </c>
      <c r="F192">
        <f t="shared" si="11"/>
        <v>3.9782183160749718E-2</v>
      </c>
    </row>
    <row r="193" spans="2:6" x14ac:dyDescent="0.25">
      <c r="B193" s="33">
        <f t="shared" si="12"/>
        <v>-0.69999999999999241</v>
      </c>
      <c r="C193" s="33">
        <f t="shared" si="10"/>
        <v>0.31225393336676294</v>
      </c>
      <c r="E193" s="33">
        <f t="shared" si="13"/>
        <v>-0.69999999999999241</v>
      </c>
      <c r="F193">
        <f t="shared" si="11"/>
        <v>3.9796606816275101E-2</v>
      </c>
    </row>
    <row r="194" spans="2:6" x14ac:dyDescent="0.25">
      <c r="B194" s="33">
        <f t="shared" si="12"/>
        <v>-0.64999999999999236</v>
      </c>
      <c r="C194" s="33">
        <f t="shared" si="10"/>
        <v>0.32297235966791588</v>
      </c>
      <c r="E194" s="33">
        <f t="shared" si="13"/>
        <v>-0.64999999999999236</v>
      </c>
      <c r="F194">
        <f t="shared" si="11"/>
        <v>3.9810040437871723E-2</v>
      </c>
    </row>
    <row r="195" spans="2:6" x14ac:dyDescent="0.25">
      <c r="B195" s="33">
        <f t="shared" si="12"/>
        <v>-0.59999999999999232</v>
      </c>
      <c r="C195" s="33">
        <f t="shared" si="10"/>
        <v>0.33322460289180122</v>
      </c>
      <c r="E195" s="33">
        <f t="shared" si="13"/>
        <v>-0.59999999999999232</v>
      </c>
      <c r="F195">
        <f t="shared" si="11"/>
        <v>3.9822483019560692E-2</v>
      </c>
    </row>
    <row r="196" spans="2:6" x14ac:dyDescent="0.25">
      <c r="B196" s="33">
        <f t="shared" si="12"/>
        <v>-0.54999999999999227</v>
      </c>
      <c r="C196" s="33">
        <f t="shared" si="10"/>
        <v>0.3429438550193854</v>
      </c>
      <c r="E196" s="33">
        <f t="shared" si="13"/>
        <v>-0.54999999999999227</v>
      </c>
      <c r="F196">
        <f t="shared" si="11"/>
        <v>3.9833933629375103E-2</v>
      </c>
    </row>
    <row r="197" spans="2:6" x14ac:dyDescent="0.25">
      <c r="B197" s="33">
        <f t="shared" si="12"/>
        <v>-0.49999999999999228</v>
      </c>
      <c r="C197" s="33">
        <f t="shared" si="10"/>
        <v>0.35206532676430086</v>
      </c>
      <c r="E197" s="33">
        <f t="shared" si="13"/>
        <v>-0.49999999999999228</v>
      </c>
      <c r="F197">
        <f t="shared" si="11"/>
        <v>3.9844391409476404E-2</v>
      </c>
    </row>
    <row r="198" spans="2:6" x14ac:dyDescent="0.25">
      <c r="B198" s="33">
        <f t="shared" si="12"/>
        <v>-0.4499999999999923</v>
      </c>
      <c r="C198" s="33">
        <f t="shared" si="10"/>
        <v>0.36052696246164917</v>
      </c>
      <c r="E198" s="33">
        <f t="shared" si="13"/>
        <v>-0.4499999999999923</v>
      </c>
      <c r="F198">
        <f t="shared" si="11"/>
        <v>3.985385557626147E-2</v>
      </c>
    </row>
    <row r="199" spans="2:6" x14ac:dyDescent="0.25">
      <c r="B199" s="33">
        <f t="shared" si="12"/>
        <v>-0.39999999999999231</v>
      </c>
      <c r="C199" s="33">
        <f t="shared" si="10"/>
        <v>0.36827014030332444</v>
      </c>
      <c r="E199" s="33">
        <f t="shared" si="13"/>
        <v>-0.39999999999999231</v>
      </c>
      <c r="F199">
        <f t="shared" si="11"/>
        <v>3.9862325420460504E-2</v>
      </c>
    </row>
    <row r="200" spans="2:6" x14ac:dyDescent="0.25">
      <c r="B200" s="33">
        <f t="shared" si="12"/>
        <v>-0.34999999999999232</v>
      </c>
      <c r="C200" s="33">
        <f t="shared" ref="C200:C263" si="14">_xlfn.NORM.DIST(B200,$B$3,$C$3,FALSE)</f>
        <v>0.37524034691693892</v>
      </c>
      <c r="E200" s="33">
        <f t="shared" si="13"/>
        <v>-0.34999999999999232</v>
      </c>
      <c r="F200">
        <f t="shared" ref="F200:F263" si="15">_xlfn.NORM.DIST(E200,E$3,F$3,FALSE)</f>
        <v>3.9869800307225568E-2</v>
      </c>
    </row>
    <row r="201" spans="2:6" x14ac:dyDescent="0.25">
      <c r="B201" s="33">
        <f t="shared" ref="B201:B264" si="16">B200+0.05</f>
        <v>-0.29999999999999233</v>
      </c>
      <c r="C201" s="33">
        <f t="shared" si="14"/>
        <v>0.38138781546052497</v>
      </c>
      <c r="E201" s="33">
        <f t="shared" ref="E201:E264" si="17">E200+0.05</f>
        <v>-0.29999999999999233</v>
      </c>
      <c r="F201">
        <f t="shared" si="15"/>
        <v>3.9876279676209971E-2</v>
      </c>
    </row>
    <row r="202" spans="2:6" x14ac:dyDescent="0.25">
      <c r="B202" s="33">
        <f t="shared" si="16"/>
        <v>-0.24999999999999234</v>
      </c>
      <c r="C202" s="33">
        <f t="shared" si="14"/>
        <v>0.38666811680284996</v>
      </c>
      <c r="E202" s="33">
        <f t="shared" si="17"/>
        <v>-0.24999999999999234</v>
      </c>
      <c r="F202">
        <f t="shared" si="15"/>
        <v>3.9881763041638187E-2</v>
      </c>
    </row>
    <row r="203" spans="2:6" x14ac:dyDescent="0.25">
      <c r="B203" s="33">
        <f t="shared" si="16"/>
        <v>-0.19999999999999235</v>
      </c>
      <c r="C203" s="33">
        <f t="shared" si="14"/>
        <v>0.39104269397545649</v>
      </c>
      <c r="E203" s="33">
        <f t="shared" si="17"/>
        <v>-0.19999999999999235</v>
      </c>
      <c r="F203">
        <f t="shared" si="15"/>
        <v>3.9886249992366611E-2</v>
      </c>
    </row>
    <row r="204" spans="2:6" x14ac:dyDescent="0.25">
      <c r="B204" s="33">
        <f t="shared" si="16"/>
        <v>-0.14999999999999236</v>
      </c>
      <c r="C204" s="33">
        <f t="shared" si="14"/>
        <v>0.39447933090788939</v>
      </c>
      <c r="E204" s="33">
        <f t="shared" si="17"/>
        <v>-0.14999999999999236</v>
      </c>
      <c r="F204">
        <f t="shared" si="15"/>
        <v>3.9889740191934947E-2</v>
      </c>
    </row>
    <row r="205" spans="2:6" x14ac:dyDescent="0.25">
      <c r="B205" s="33">
        <f t="shared" si="16"/>
        <v>-9.9999999999992359E-2</v>
      </c>
      <c r="C205" s="33">
        <f t="shared" si="14"/>
        <v>0.39695254747701209</v>
      </c>
      <c r="E205" s="33">
        <f t="shared" si="17"/>
        <v>-9.9999999999992359E-2</v>
      </c>
      <c r="F205">
        <f t="shared" si="15"/>
        <v>3.9892233378608213E-2</v>
      </c>
    </row>
    <row r="206" spans="2:6" x14ac:dyDescent="0.25">
      <c r="B206" s="33">
        <f t="shared" si="16"/>
        <v>-4.9999999999992356E-2</v>
      </c>
      <c r="C206" s="33">
        <f t="shared" si="14"/>
        <v>0.39844391409476415</v>
      </c>
      <c r="E206" s="33">
        <f t="shared" si="17"/>
        <v>-4.9999999999992356E-2</v>
      </c>
      <c r="F206">
        <f t="shared" si="15"/>
        <v>3.989372936540949E-2</v>
      </c>
    </row>
    <row r="207" spans="2:6" x14ac:dyDescent="0.25">
      <c r="B207" s="33">
        <f t="shared" si="16"/>
        <v>7.6466610821057657E-15</v>
      </c>
      <c r="C207" s="33">
        <f t="shared" si="14"/>
        <v>0.3989422804014327</v>
      </c>
      <c r="E207" s="33">
        <f t="shared" si="17"/>
        <v>7.6466610821057657E-15</v>
      </c>
      <c r="F207">
        <f t="shared" si="15"/>
        <v>3.9894228040143274E-2</v>
      </c>
    </row>
    <row r="208" spans="2:6" x14ac:dyDescent="0.25">
      <c r="B208" s="33">
        <f t="shared" si="16"/>
        <v>5.0000000000007649E-2</v>
      </c>
      <c r="C208" s="33">
        <f t="shared" si="14"/>
        <v>0.39844391409476387</v>
      </c>
      <c r="E208" s="33">
        <f t="shared" si="17"/>
        <v>5.0000000000007649E-2</v>
      </c>
      <c r="F208">
        <f t="shared" si="15"/>
        <v>3.989372936540949E-2</v>
      </c>
    </row>
    <row r="209" spans="2:6" x14ac:dyDescent="0.25">
      <c r="B209" s="33">
        <f t="shared" si="16"/>
        <v>0.10000000000000765</v>
      </c>
      <c r="C209" s="33">
        <f t="shared" si="14"/>
        <v>0.39695254747701147</v>
      </c>
      <c r="E209" s="33">
        <f t="shared" si="17"/>
        <v>0.10000000000000765</v>
      </c>
      <c r="F209">
        <f t="shared" si="15"/>
        <v>3.9892233378608213E-2</v>
      </c>
    </row>
    <row r="210" spans="2:6" x14ac:dyDescent="0.25">
      <c r="B210" s="33">
        <f t="shared" si="16"/>
        <v>0.15000000000000765</v>
      </c>
      <c r="C210" s="33">
        <f t="shared" si="14"/>
        <v>0.39447933090788845</v>
      </c>
      <c r="E210" s="33">
        <f t="shared" si="17"/>
        <v>0.15000000000000765</v>
      </c>
      <c r="F210">
        <f t="shared" si="15"/>
        <v>3.9889740191934947E-2</v>
      </c>
    </row>
    <row r="211" spans="2:6" x14ac:dyDescent="0.25">
      <c r="B211" s="33">
        <f t="shared" si="16"/>
        <v>0.20000000000000767</v>
      </c>
      <c r="C211" s="33">
        <f t="shared" si="14"/>
        <v>0.39104269397545532</v>
      </c>
      <c r="E211" s="33">
        <f t="shared" si="17"/>
        <v>0.20000000000000767</v>
      </c>
      <c r="F211">
        <f t="shared" si="15"/>
        <v>3.9886249992366611E-2</v>
      </c>
    </row>
    <row r="212" spans="2:6" x14ac:dyDescent="0.25">
      <c r="B212" s="33">
        <f t="shared" si="16"/>
        <v>0.25000000000000766</v>
      </c>
      <c r="C212" s="33">
        <f t="shared" si="14"/>
        <v>0.38666811680284852</v>
      </c>
      <c r="E212" s="33">
        <f t="shared" si="17"/>
        <v>0.25000000000000766</v>
      </c>
      <c r="F212">
        <f t="shared" si="15"/>
        <v>3.9881763041638187E-2</v>
      </c>
    </row>
    <row r="213" spans="2:6" x14ac:dyDescent="0.25">
      <c r="B213" s="33">
        <f t="shared" si="16"/>
        <v>0.30000000000000765</v>
      </c>
      <c r="C213" s="33">
        <f t="shared" si="14"/>
        <v>0.38138781546052325</v>
      </c>
      <c r="E213" s="33">
        <f t="shared" si="17"/>
        <v>0.30000000000000765</v>
      </c>
      <c r="F213">
        <f t="shared" si="15"/>
        <v>3.9876279676209971E-2</v>
      </c>
    </row>
    <row r="214" spans="2:6" x14ac:dyDescent="0.25">
      <c r="B214" s="33">
        <f t="shared" si="16"/>
        <v>0.35000000000000764</v>
      </c>
      <c r="C214" s="33">
        <f t="shared" si="14"/>
        <v>0.37524034691693692</v>
      </c>
      <c r="E214" s="33">
        <f t="shared" si="17"/>
        <v>0.35000000000000764</v>
      </c>
      <c r="F214">
        <f t="shared" si="15"/>
        <v>3.9869800307225568E-2</v>
      </c>
    </row>
    <row r="215" spans="2:6" x14ac:dyDescent="0.25">
      <c r="B215" s="33">
        <f t="shared" si="16"/>
        <v>0.40000000000000763</v>
      </c>
      <c r="C215" s="33">
        <f t="shared" si="14"/>
        <v>0.36827014030332222</v>
      </c>
      <c r="E215" s="33">
        <f t="shared" si="17"/>
        <v>0.40000000000000763</v>
      </c>
      <c r="F215">
        <f t="shared" si="15"/>
        <v>3.9862325420460504E-2</v>
      </c>
    </row>
    <row r="216" spans="2:6" x14ac:dyDescent="0.25">
      <c r="B216" s="33">
        <f t="shared" si="16"/>
        <v>0.45000000000000762</v>
      </c>
      <c r="C216" s="33">
        <f t="shared" si="14"/>
        <v>0.36052696246164673</v>
      </c>
      <c r="E216" s="33">
        <f t="shared" si="17"/>
        <v>0.45000000000000762</v>
      </c>
      <c r="F216">
        <f t="shared" si="15"/>
        <v>3.985385557626147E-2</v>
      </c>
    </row>
    <row r="217" spans="2:6" x14ac:dyDescent="0.25">
      <c r="B217" s="33">
        <f t="shared" si="16"/>
        <v>0.50000000000000766</v>
      </c>
      <c r="C217" s="33">
        <f t="shared" si="14"/>
        <v>0.35206532676429814</v>
      </c>
      <c r="E217" s="33">
        <f t="shared" si="17"/>
        <v>0.50000000000000766</v>
      </c>
      <c r="F217">
        <f t="shared" si="15"/>
        <v>3.9844391409476397E-2</v>
      </c>
    </row>
    <row r="218" spans="2:6" x14ac:dyDescent="0.25">
      <c r="B218" s="33">
        <f t="shared" si="16"/>
        <v>0.5500000000000077</v>
      </c>
      <c r="C218" s="33">
        <f t="shared" si="14"/>
        <v>0.34294385501938246</v>
      </c>
      <c r="E218" s="33">
        <f t="shared" si="17"/>
        <v>0.5500000000000077</v>
      </c>
      <c r="F218">
        <f t="shared" si="15"/>
        <v>3.9833933629375103E-2</v>
      </c>
    </row>
    <row r="219" spans="2:6" x14ac:dyDescent="0.25">
      <c r="B219" s="33">
        <f t="shared" si="16"/>
        <v>0.60000000000000775</v>
      </c>
      <c r="C219" s="33">
        <f t="shared" si="14"/>
        <v>0.33322460289179812</v>
      </c>
      <c r="E219" s="33">
        <f t="shared" si="17"/>
        <v>0.60000000000000775</v>
      </c>
      <c r="F219">
        <f t="shared" si="15"/>
        <v>3.9822483019560692E-2</v>
      </c>
    </row>
    <row r="220" spans="2:6" x14ac:dyDescent="0.25">
      <c r="B220" s="33">
        <f t="shared" si="16"/>
        <v>0.65000000000000779</v>
      </c>
      <c r="C220" s="33">
        <f t="shared" si="14"/>
        <v>0.32297235966791266</v>
      </c>
      <c r="E220" s="33">
        <f t="shared" si="17"/>
        <v>0.65000000000000779</v>
      </c>
      <c r="F220">
        <f t="shared" si="15"/>
        <v>3.9810040437871723E-2</v>
      </c>
    </row>
    <row r="221" spans="2:6" x14ac:dyDescent="0.25">
      <c r="B221" s="33">
        <f t="shared" si="16"/>
        <v>0.70000000000000784</v>
      </c>
      <c r="C221" s="33">
        <f t="shared" si="14"/>
        <v>0.31225393336675961</v>
      </c>
      <c r="E221" s="33">
        <f t="shared" si="17"/>
        <v>0.70000000000000784</v>
      </c>
      <c r="F221">
        <f t="shared" si="15"/>
        <v>3.9796606816275101E-2</v>
      </c>
    </row>
    <row r="222" spans="2:6" x14ac:dyDescent="0.25">
      <c r="B222" s="33">
        <f t="shared" si="16"/>
        <v>0.75000000000000788</v>
      </c>
      <c r="C222" s="33">
        <f t="shared" si="14"/>
        <v>0.30113743215480265</v>
      </c>
      <c r="E222" s="33">
        <f t="shared" si="17"/>
        <v>0.75000000000000788</v>
      </c>
      <c r="F222">
        <f t="shared" si="15"/>
        <v>3.9782183160749711E-2</v>
      </c>
    </row>
    <row r="223" spans="2:6" x14ac:dyDescent="0.25">
      <c r="B223" s="33">
        <f t="shared" si="16"/>
        <v>0.80000000000000793</v>
      </c>
      <c r="C223" s="33">
        <f t="shared" si="14"/>
        <v>0.2896915527614809</v>
      </c>
      <c r="E223" s="33">
        <f t="shared" si="17"/>
        <v>0.80000000000000793</v>
      </c>
      <c r="F223">
        <f t="shared" si="15"/>
        <v>3.9766770551160888E-2</v>
      </c>
    </row>
    <row r="224" spans="2:6" x14ac:dyDescent="0.25">
      <c r="B224" s="33">
        <f t="shared" si="16"/>
        <v>0.85000000000000797</v>
      </c>
      <c r="C224" s="33">
        <f t="shared" si="14"/>
        <v>0.27798488613099459</v>
      </c>
      <c r="E224" s="33">
        <f t="shared" si="17"/>
        <v>0.85000000000000797</v>
      </c>
      <c r="F224">
        <f t="shared" si="15"/>
        <v>3.9750370141125653E-2</v>
      </c>
    </row>
    <row r="225" spans="2:6" x14ac:dyDescent="0.25">
      <c r="B225" s="33">
        <f t="shared" si="16"/>
        <v>0.90000000000000802</v>
      </c>
      <c r="C225" s="33">
        <f t="shared" si="14"/>
        <v>0.26608524989875293</v>
      </c>
      <c r="E225" s="33">
        <f t="shared" si="17"/>
        <v>0.90000000000000802</v>
      </c>
      <c r="F225">
        <f t="shared" si="15"/>
        <v>3.9732983157868829E-2</v>
      </c>
    </row>
    <row r="226" spans="2:6" x14ac:dyDescent="0.25">
      <c r="B226" s="33">
        <f t="shared" si="16"/>
        <v>0.95000000000000806</v>
      </c>
      <c r="C226" s="33">
        <f t="shared" si="14"/>
        <v>0.25405905646918708</v>
      </c>
      <c r="E226" s="33">
        <f t="shared" si="17"/>
        <v>0.95000000000000806</v>
      </c>
      <c r="F226">
        <f t="shared" si="15"/>
        <v>3.9714610902069965E-2</v>
      </c>
    </row>
    <row r="227" spans="2:6" x14ac:dyDescent="0.25">
      <c r="B227" s="33">
        <f t="shared" si="16"/>
        <v>1.000000000000008</v>
      </c>
      <c r="C227" s="33">
        <f t="shared" si="14"/>
        <v>0.24197072451914142</v>
      </c>
      <c r="E227" s="33">
        <f t="shared" si="17"/>
        <v>1.000000000000008</v>
      </c>
      <c r="F227">
        <f t="shared" si="15"/>
        <v>3.9695254747701171E-2</v>
      </c>
    </row>
    <row r="228" spans="2:6" x14ac:dyDescent="0.25">
      <c r="B228" s="33">
        <f t="shared" si="16"/>
        <v>1.050000000000008</v>
      </c>
      <c r="C228" s="33">
        <f t="shared" si="14"/>
        <v>0.2298821406842311</v>
      </c>
      <c r="E228" s="33">
        <f t="shared" si="17"/>
        <v>1.050000000000008</v>
      </c>
      <c r="F228">
        <f t="shared" si="15"/>
        <v>3.9674916141855893E-2</v>
      </c>
    </row>
    <row r="229" spans="2:6" x14ac:dyDescent="0.25">
      <c r="B229" s="33">
        <f t="shared" si="16"/>
        <v>1.1000000000000081</v>
      </c>
      <c r="C229" s="33">
        <f t="shared" si="14"/>
        <v>0.21785217703254864</v>
      </c>
      <c r="E229" s="33">
        <f t="shared" si="17"/>
        <v>1.1000000000000081</v>
      </c>
      <c r="F229">
        <f t="shared" si="15"/>
        <v>3.9653596604568575E-2</v>
      </c>
    </row>
    <row r="230" spans="2:6" x14ac:dyDescent="0.25">
      <c r="B230" s="33">
        <f t="shared" si="16"/>
        <v>1.1500000000000081</v>
      </c>
      <c r="C230" s="33">
        <f t="shared" si="14"/>
        <v>0.20593626871997284</v>
      </c>
      <c r="E230" s="33">
        <f t="shared" si="17"/>
        <v>1.1500000000000081</v>
      </c>
      <c r="F230">
        <f t="shared" si="15"/>
        <v>3.9631297728625323E-2</v>
      </c>
    </row>
    <row r="231" spans="2:6" x14ac:dyDescent="0.25">
      <c r="B231" s="33">
        <f t="shared" si="16"/>
        <v>1.2000000000000082</v>
      </c>
      <c r="C231" s="33">
        <f t="shared" si="14"/>
        <v>0.19418605498321104</v>
      </c>
      <c r="E231" s="33">
        <f t="shared" si="17"/>
        <v>1.2000000000000082</v>
      </c>
      <c r="F231">
        <f t="shared" si="15"/>
        <v>3.9608021179365606E-2</v>
      </c>
    </row>
    <row r="232" spans="2:6" x14ac:dyDescent="0.25">
      <c r="B232" s="33">
        <f t="shared" si="16"/>
        <v>1.2500000000000082</v>
      </c>
      <c r="C232" s="33">
        <f t="shared" si="14"/>
        <v>0.18264908538902005</v>
      </c>
      <c r="E232" s="33">
        <f t="shared" si="17"/>
        <v>1.2500000000000082</v>
      </c>
      <c r="F232">
        <f t="shared" si="15"/>
        <v>3.9583768694474941E-2</v>
      </c>
    </row>
    <row r="233" spans="2:6" x14ac:dyDescent="0.25">
      <c r="B233" s="33">
        <f t="shared" si="16"/>
        <v>1.3000000000000083</v>
      </c>
      <c r="C233" s="33">
        <f t="shared" si="14"/>
        <v>0.17136859204780552</v>
      </c>
      <c r="E233" s="33">
        <f t="shared" si="17"/>
        <v>1.3000000000000083</v>
      </c>
      <c r="F233">
        <f t="shared" si="15"/>
        <v>3.955854208376873E-2</v>
      </c>
    </row>
    <row r="234" spans="2:6" x14ac:dyDescent="0.25">
      <c r="B234" s="33">
        <f t="shared" si="16"/>
        <v>1.3500000000000083</v>
      </c>
      <c r="C234" s="33">
        <f t="shared" si="14"/>
        <v>0.16038332734191779</v>
      </c>
      <c r="E234" s="33">
        <f t="shared" si="17"/>
        <v>1.3500000000000083</v>
      </c>
      <c r="F234">
        <f t="shared" si="15"/>
        <v>3.9532343228967128E-2</v>
      </c>
    </row>
    <row r="235" spans="2:6" x14ac:dyDescent="0.25">
      <c r="B235" s="33">
        <f t="shared" si="16"/>
        <v>1.4000000000000083</v>
      </c>
      <c r="C235" s="33">
        <f t="shared" si="14"/>
        <v>0.14972746563574313</v>
      </c>
      <c r="E235" s="33">
        <f t="shared" si="17"/>
        <v>1.4000000000000083</v>
      </c>
      <c r="F235">
        <f t="shared" si="15"/>
        <v>3.9505174083461124E-2</v>
      </c>
    </row>
    <row r="236" spans="2:6" x14ac:dyDescent="0.25">
      <c r="B236" s="33">
        <f t="shared" si="16"/>
        <v>1.4500000000000084</v>
      </c>
      <c r="C236" s="33">
        <f t="shared" si="14"/>
        <v>0.13943056644535856</v>
      </c>
      <c r="E236" s="33">
        <f t="shared" si="17"/>
        <v>1.4500000000000084</v>
      </c>
      <c r="F236">
        <f t="shared" si="15"/>
        <v>3.947703667206981E-2</v>
      </c>
    </row>
    <row r="237" spans="2:6" x14ac:dyDescent="0.25">
      <c r="B237" s="33">
        <f t="shared" si="16"/>
        <v>1.5000000000000084</v>
      </c>
      <c r="C237" s="33">
        <f t="shared" si="14"/>
        <v>0.12951759566589011</v>
      </c>
      <c r="E237" s="33">
        <f t="shared" si="17"/>
        <v>1.5000000000000084</v>
      </c>
      <c r="F237">
        <f t="shared" si="15"/>
        <v>3.9447933090788881E-2</v>
      </c>
    </row>
    <row r="238" spans="2:6" x14ac:dyDescent="0.25">
      <c r="B238" s="33">
        <f t="shared" si="16"/>
        <v>1.5500000000000085</v>
      </c>
      <c r="C238" s="33">
        <f t="shared" si="14"/>
        <v>0.120009000696984</v>
      </c>
      <c r="E238" s="33">
        <f t="shared" si="17"/>
        <v>1.5500000000000085</v>
      </c>
      <c r="F238">
        <f t="shared" si="15"/>
        <v>3.9417865506530446E-2</v>
      </c>
    </row>
    <row r="239" spans="2:6" x14ac:dyDescent="0.25">
      <c r="B239" s="33">
        <f t="shared" si="16"/>
        <v>1.6000000000000085</v>
      </c>
      <c r="C239" s="33">
        <f t="shared" si="14"/>
        <v>0.11092083467945406</v>
      </c>
      <c r="E239" s="33">
        <f t="shared" si="17"/>
        <v>1.6000000000000085</v>
      </c>
      <c r="F239">
        <f t="shared" si="15"/>
        <v>3.938683615685408E-2</v>
      </c>
    </row>
    <row r="240" spans="2:6" x14ac:dyDescent="0.25">
      <c r="B240" s="33">
        <f t="shared" si="16"/>
        <v>1.6500000000000086</v>
      </c>
      <c r="C240" s="33">
        <f t="shared" si="14"/>
        <v>0.10226492456397657</v>
      </c>
      <c r="E240" s="33">
        <f t="shared" si="17"/>
        <v>1.6500000000000086</v>
      </c>
      <c r="F240">
        <f t="shared" si="15"/>
        <v>3.9354847349689345E-2</v>
      </c>
    </row>
    <row r="241" spans="2:6" x14ac:dyDescent="0.25">
      <c r="B241" s="33">
        <f t="shared" si="16"/>
        <v>1.7000000000000086</v>
      </c>
      <c r="C241" s="33">
        <f t="shared" si="14"/>
        <v>9.4049077376885545E-2</v>
      </c>
      <c r="E241" s="33">
        <f t="shared" si="17"/>
        <v>1.7000000000000086</v>
      </c>
      <c r="F241">
        <f t="shared" si="15"/>
        <v>3.9321901463049716E-2</v>
      </c>
    </row>
    <row r="242" spans="2:6" x14ac:dyDescent="0.25">
      <c r="B242" s="33">
        <f t="shared" si="16"/>
        <v>1.7500000000000087</v>
      </c>
      <c r="C242" s="33">
        <f t="shared" si="14"/>
        <v>8.6277318826510213E-2</v>
      </c>
      <c r="E242" s="33">
        <f t="shared" si="17"/>
        <v>1.7500000000000087</v>
      </c>
      <c r="F242">
        <f t="shared" si="15"/>
        <v>3.928800094473793E-2</v>
      </c>
    </row>
    <row r="243" spans="2:6" x14ac:dyDescent="0.25">
      <c r="B243" s="33">
        <f t="shared" si="16"/>
        <v>1.8000000000000087</v>
      </c>
      <c r="C243" s="33">
        <f t="shared" si="14"/>
        <v>7.8950158300892928E-2</v>
      </c>
      <c r="E243" s="33">
        <f t="shared" si="17"/>
        <v>1.8000000000000087</v>
      </c>
      <c r="F243">
        <f t="shared" si="15"/>
        <v>3.9253148312042886E-2</v>
      </c>
    </row>
    <row r="244" spans="2:6" x14ac:dyDescent="0.25">
      <c r="B244" s="33">
        <f t="shared" si="16"/>
        <v>1.8500000000000087</v>
      </c>
      <c r="C244" s="33">
        <f t="shared" si="14"/>
        <v>7.2064874336216833E-2</v>
      </c>
      <c r="E244" s="33">
        <f t="shared" si="17"/>
        <v>1.8500000000000087</v>
      </c>
      <c r="F244">
        <f t="shared" si="15"/>
        <v>3.9217346151428169E-2</v>
      </c>
    </row>
    <row r="245" spans="2:6" x14ac:dyDescent="0.25">
      <c r="B245" s="33">
        <f t="shared" si="16"/>
        <v>1.9000000000000088</v>
      </c>
      <c r="C245" s="33">
        <f t="shared" si="14"/>
        <v>6.5615814774675485E-2</v>
      </c>
      <c r="E245" s="33">
        <f t="shared" si="17"/>
        <v>1.9000000000000088</v>
      </c>
      <c r="F245">
        <f t="shared" si="15"/>
        <v>3.9180597118212097E-2</v>
      </c>
    </row>
    <row r="246" spans="2:6" x14ac:dyDescent="0.25">
      <c r="B246" s="33">
        <f t="shared" si="16"/>
        <v>1.9500000000000088</v>
      </c>
      <c r="C246" s="33">
        <f t="shared" si="14"/>
        <v>5.9594706068815041E-2</v>
      </c>
      <c r="E246" s="33">
        <f t="shared" si="17"/>
        <v>1.9500000000000088</v>
      </c>
      <c r="F246">
        <f t="shared" si="15"/>
        <v>3.9142903936239579E-2</v>
      </c>
    </row>
    <row r="247" spans="2:6" x14ac:dyDescent="0.25">
      <c r="B247" s="33">
        <f t="shared" si="16"/>
        <v>2.0000000000000089</v>
      </c>
      <c r="C247" s="33">
        <f t="shared" si="14"/>
        <v>5.3990966513187098E-2</v>
      </c>
      <c r="E247" s="33">
        <f t="shared" si="17"/>
        <v>2.0000000000000089</v>
      </c>
      <c r="F247">
        <f t="shared" si="15"/>
        <v>3.9104269397545584E-2</v>
      </c>
    </row>
    <row r="248" spans="2:6" x14ac:dyDescent="0.25">
      <c r="B248" s="33">
        <f t="shared" si="16"/>
        <v>2.0500000000000087</v>
      </c>
      <c r="C248" s="33">
        <f t="shared" si="14"/>
        <v>4.8792018579181876E-2</v>
      </c>
      <c r="E248" s="33">
        <f t="shared" si="17"/>
        <v>2.0500000000000087</v>
      </c>
      <c r="F248">
        <f t="shared" si="15"/>
        <v>3.9064696362010515E-2</v>
      </c>
    </row>
    <row r="249" spans="2:6" x14ac:dyDescent="0.25">
      <c r="B249" s="33">
        <f t="shared" si="16"/>
        <v>2.1000000000000085</v>
      </c>
      <c r="C249" s="33">
        <f t="shared" si="14"/>
        <v>4.3983595980426414E-2</v>
      </c>
      <c r="E249" s="33">
        <f t="shared" si="17"/>
        <v>2.1000000000000085</v>
      </c>
      <c r="F249">
        <f t="shared" si="15"/>
        <v>3.9024187757007424E-2</v>
      </c>
    </row>
    <row r="250" spans="2:6" x14ac:dyDescent="0.25">
      <c r="B250" s="33">
        <f t="shared" si="16"/>
        <v>2.1500000000000083</v>
      </c>
      <c r="C250" s="33">
        <f t="shared" si="14"/>
        <v>3.9550041589369499E-2</v>
      </c>
      <c r="E250" s="33">
        <f t="shared" si="17"/>
        <v>2.1500000000000083</v>
      </c>
      <c r="F250">
        <f t="shared" si="15"/>
        <v>3.8982746577041059E-2</v>
      </c>
    </row>
    <row r="251" spans="2:6" x14ac:dyDescent="0.25">
      <c r="B251" s="33">
        <f t="shared" si="16"/>
        <v>2.2000000000000082</v>
      </c>
      <c r="C251" s="33">
        <f t="shared" si="14"/>
        <v>3.5474592846230793E-2</v>
      </c>
      <c r="E251" s="33">
        <f t="shared" si="17"/>
        <v>2.2000000000000082</v>
      </c>
      <c r="F251">
        <f t="shared" si="15"/>
        <v>3.8940375883379036E-2</v>
      </c>
    </row>
    <row r="252" spans="2:6" x14ac:dyDescent="0.25">
      <c r="B252" s="33">
        <f t="shared" si="16"/>
        <v>2.250000000000008</v>
      </c>
      <c r="C252" s="33">
        <f t="shared" si="14"/>
        <v>3.1739651835666856E-2</v>
      </c>
      <c r="E252" s="33">
        <f t="shared" si="17"/>
        <v>2.250000000000008</v>
      </c>
      <c r="F252">
        <f t="shared" si="15"/>
        <v>3.8897078803674934E-2</v>
      </c>
    </row>
    <row r="253" spans="2:6" x14ac:dyDescent="0.25">
      <c r="B253" s="33">
        <f t="shared" si="16"/>
        <v>2.3000000000000078</v>
      </c>
      <c r="C253" s="33">
        <f t="shared" si="14"/>
        <v>2.8327037741600673E-2</v>
      </c>
      <c r="E253" s="33">
        <f t="shared" si="17"/>
        <v>2.3000000000000078</v>
      </c>
      <c r="F253">
        <f t="shared" si="15"/>
        <v>3.885285853158358E-2</v>
      </c>
    </row>
    <row r="254" spans="2:6" x14ac:dyDescent="0.25">
      <c r="B254" s="33">
        <f t="shared" si="16"/>
        <v>2.3500000000000076</v>
      </c>
      <c r="C254" s="33">
        <f t="shared" si="14"/>
        <v>2.5218219915193945E-2</v>
      </c>
      <c r="E254" s="33">
        <f t="shared" si="17"/>
        <v>2.3500000000000076</v>
      </c>
      <c r="F254">
        <f t="shared" si="15"/>
        <v>3.8807718326368465E-2</v>
      </c>
    </row>
    <row r="255" spans="2:6" x14ac:dyDescent="0.25">
      <c r="B255" s="33">
        <f t="shared" si="16"/>
        <v>2.4000000000000075</v>
      </c>
      <c r="C255" s="33">
        <f t="shared" si="14"/>
        <v>2.2394530294842493E-2</v>
      </c>
      <c r="E255" s="33">
        <f t="shared" si="17"/>
        <v>2.4000000000000075</v>
      </c>
      <c r="F255">
        <f t="shared" si="15"/>
        <v>3.8761661512501405E-2</v>
      </c>
    </row>
    <row r="256" spans="2:6" x14ac:dyDescent="0.25">
      <c r="B256" s="33">
        <f t="shared" si="16"/>
        <v>2.4500000000000073</v>
      </c>
      <c r="C256" s="33">
        <f t="shared" si="14"/>
        <v>1.9837354391794969E-2</v>
      </c>
      <c r="E256" s="33">
        <f t="shared" si="17"/>
        <v>2.4500000000000073</v>
      </c>
      <c r="F256">
        <f t="shared" si="15"/>
        <v>3.8714691479254597E-2</v>
      </c>
    </row>
    <row r="257" spans="2:6" x14ac:dyDescent="0.25">
      <c r="B257" s="33">
        <f t="shared" si="16"/>
        <v>2.5000000000000071</v>
      </c>
      <c r="C257" s="33">
        <f t="shared" si="14"/>
        <v>1.7528300493568228E-2</v>
      </c>
      <c r="E257" s="33">
        <f t="shared" si="17"/>
        <v>2.5000000000000071</v>
      </c>
      <c r="F257">
        <f t="shared" si="15"/>
        <v>3.8666811680284914E-2</v>
      </c>
    </row>
    <row r="258" spans="2:6" x14ac:dyDescent="0.25">
      <c r="B258" s="33">
        <f t="shared" si="16"/>
        <v>2.5500000000000069</v>
      </c>
      <c r="C258" s="33">
        <f t="shared" si="14"/>
        <v>1.54493471343949E-2</v>
      </c>
      <c r="E258" s="33">
        <f t="shared" si="17"/>
        <v>2.5500000000000069</v>
      </c>
      <c r="F258">
        <f t="shared" si="15"/>
        <v>3.8618025633210804E-2</v>
      </c>
    </row>
    <row r="259" spans="2:6" x14ac:dyDescent="0.25">
      <c r="B259" s="33">
        <f t="shared" si="16"/>
        <v>2.6000000000000068</v>
      </c>
      <c r="C259" s="33">
        <f t="shared" si="14"/>
        <v>1.3582969233685379E-2</v>
      </c>
      <c r="E259" s="33">
        <f t="shared" si="17"/>
        <v>2.6000000000000068</v>
      </c>
      <c r="F259">
        <f t="shared" si="15"/>
        <v>3.8568336919181601E-2</v>
      </c>
    </row>
    <row r="260" spans="2:6" x14ac:dyDescent="0.25">
      <c r="B260" s="33">
        <f t="shared" si="16"/>
        <v>2.6500000000000066</v>
      </c>
      <c r="C260" s="33">
        <f t="shared" si="14"/>
        <v>1.1912243607604973E-2</v>
      </c>
      <c r="E260" s="33">
        <f t="shared" si="17"/>
        <v>2.6500000000000066</v>
      </c>
      <c r="F260">
        <f t="shared" si="15"/>
        <v>3.8517749182439519E-2</v>
      </c>
    </row>
    <row r="261" spans="2:6" x14ac:dyDescent="0.25">
      <c r="B261" s="33">
        <f t="shared" si="16"/>
        <v>2.7000000000000064</v>
      </c>
      <c r="C261" s="33">
        <f t="shared" si="14"/>
        <v>1.0420934814422415E-2</v>
      </c>
      <c r="E261" s="33">
        <f t="shared" si="17"/>
        <v>2.7000000000000064</v>
      </c>
      <c r="F261">
        <f t="shared" si="15"/>
        <v>3.846626612987427E-2</v>
      </c>
    </row>
    <row r="262" spans="2:6" x14ac:dyDescent="0.25">
      <c r="B262" s="33">
        <f t="shared" si="16"/>
        <v>2.7500000000000062</v>
      </c>
      <c r="C262" s="33">
        <f t="shared" si="14"/>
        <v>9.0935625015909002E-3</v>
      </c>
      <c r="E262" s="33">
        <f t="shared" si="17"/>
        <v>2.7500000000000062</v>
      </c>
      <c r="F262">
        <f t="shared" si="15"/>
        <v>3.8413891530570475E-2</v>
      </c>
    </row>
    <row r="263" spans="2:6" x14ac:dyDescent="0.25">
      <c r="B263" s="33">
        <f t="shared" si="16"/>
        <v>2.800000000000006</v>
      </c>
      <c r="C263" s="33">
        <f t="shared" si="14"/>
        <v>7.9154515829798315E-3</v>
      </c>
      <c r="E263" s="33">
        <f t="shared" si="17"/>
        <v>2.800000000000006</v>
      </c>
      <c r="F263">
        <f t="shared" si="15"/>
        <v>3.8360629215347844E-2</v>
      </c>
    </row>
    <row r="264" spans="2:6" x14ac:dyDescent="0.25">
      <c r="B264" s="33">
        <f t="shared" si="16"/>
        <v>2.8500000000000059</v>
      </c>
      <c r="C264" s="33">
        <f t="shared" ref="C264:C327" si="18">_xlfn.NORM.DIST(B264,$B$3,$C$3,FALSE)</f>
        <v>6.8727666906138549E-3</v>
      </c>
      <c r="E264" s="33">
        <f t="shared" si="17"/>
        <v>2.8500000000000059</v>
      </c>
      <c r="F264">
        <f t="shared" ref="F264:F327" si="19">_xlfn.NORM.DIST(E264,E$3,F$3,FALSE)</f>
        <v>3.8306483076294376E-2</v>
      </c>
    </row>
    <row r="265" spans="2:6" x14ac:dyDescent="0.25">
      <c r="B265" s="33">
        <f t="shared" ref="B265:B328" si="20">B264+0.05</f>
        <v>2.9000000000000057</v>
      </c>
      <c r="C265" s="33">
        <f t="shared" si="18"/>
        <v>5.9525324197757584E-3</v>
      </c>
      <c r="E265" s="33">
        <f t="shared" ref="E265:E328" si="21">E264+0.05</f>
        <v>2.9000000000000057</v>
      </c>
      <c r="F265">
        <f t="shared" si="19"/>
        <v>3.8251457066292405E-2</v>
      </c>
    </row>
    <row r="266" spans="2:6" x14ac:dyDescent="0.25">
      <c r="B266" s="33">
        <f t="shared" si="20"/>
        <v>2.9500000000000055</v>
      </c>
      <c r="C266" s="33">
        <f t="shared" si="18"/>
        <v>5.1426409230538568E-3</v>
      </c>
      <c r="E266" s="33">
        <f t="shared" si="21"/>
        <v>2.9500000000000055</v>
      </c>
      <c r="F266">
        <f t="shared" si="19"/>
        <v>3.819555519853781E-2</v>
      </c>
    </row>
    <row r="267" spans="2:6" x14ac:dyDescent="0.25">
      <c r="B267" s="33">
        <f t="shared" si="20"/>
        <v>3.0000000000000053</v>
      </c>
      <c r="C267" s="33">
        <f t="shared" si="18"/>
        <v>4.4318484119379364E-3</v>
      </c>
      <c r="E267" s="33">
        <f t="shared" si="21"/>
        <v>3.0000000000000053</v>
      </c>
      <c r="F267">
        <f t="shared" si="19"/>
        <v>3.8138781546052408E-2</v>
      </c>
    </row>
    <row r="268" spans="2:6" x14ac:dyDescent="0.25">
      <c r="B268" s="33">
        <f t="shared" si="20"/>
        <v>3.0500000000000052</v>
      </c>
      <c r="C268" s="33">
        <f t="shared" si="18"/>
        <v>3.8097620982217462E-3</v>
      </c>
      <c r="E268" s="33">
        <f t="shared" si="21"/>
        <v>3.0500000000000052</v>
      </c>
      <c r="F268">
        <f t="shared" si="19"/>
        <v>3.8081140241189422E-2</v>
      </c>
    </row>
    <row r="269" spans="2:6" x14ac:dyDescent="0.25">
      <c r="B269" s="33">
        <f t="shared" si="20"/>
        <v>3.100000000000005</v>
      </c>
      <c r="C269" s="33">
        <f t="shared" si="18"/>
        <v>3.2668190561998692E-3</v>
      </c>
      <c r="E269" s="33">
        <f t="shared" si="21"/>
        <v>3.100000000000005</v>
      </c>
      <c r="F269">
        <f t="shared" si="19"/>
        <v>3.8022635475132488E-2</v>
      </c>
    </row>
    <row r="270" spans="2:6" x14ac:dyDescent="0.25">
      <c r="B270" s="33">
        <f t="shared" si="20"/>
        <v>3.1500000000000048</v>
      </c>
      <c r="C270" s="33">
        <f t="shared" si="18"/>
        <v>2.7942584148794051E-3</v>
      </c>
      <c r="E270" s="33">
        <f t="shared" si="21"/>
        <v>3.1500000000000048</v>
      </c>
      <c r="F270">
        <f t="shared" si="19"/>
        <v>3.7963271497387839E-2</v>
      </c>
    </row>
    <row r="271" spans="2:6" x14ac:dyDescent="0.25">
      <c r="B271" s="33">
        <f t="shared" si="20"/>
        <v>3.2000000000000046</v>
      </c>
      <c r="C271" s="33">
        <f t="shared" si="18"/>
        <v>2.3840882014648066E-3</v>
      </c>
      <c r="E271" s="33">
        <f t="shared" si="21"/>
        <v>3.2000000000000046</v>
      </c>
      <c r="F271">
        <f t="shared" si="19"/>
        <v>3.7903052615270168E-2</v>
      </c>
    </row>
    <row r="272" spans="2:6" x14ac:dyDescent="0.25">
      <c r="B272" s="33">
        <f t="shared" si="20"/>
        <v>3.2500000000000044</v>
      </c>
      <c r="C272" s="33">
        <f t="shared" si="18"/>
        <v>2.029048057299739E-3</v>
      </c>
      <c r="E272" s="33">
        <f t="shared" si="21"/>
        <v>3.2500000000000044</v>
      </c>
      <c r="F272">
        <f t="shared" si="19"/>
        <v>3.7841983193381938E-2</v>
      </c>
    </row>
    <row r="273" spans="2:6" x14ac:dyDescent="0.25">
      <c r="B273" s="33">
        <f t="shared" si="20"/>
        <v>3.3000000000000043</v>
      </c>
      <c r="C273" s="33">
        <f t="shared" si="18"/>
        <v>1.7225689390536552E-3</v>
      </c>
      <c r="E273" s="33">
        <f t="shared" si="21"/>
        <v>3.3000000000000043</v>
      </c>
      <c r="F273">
        <f t="shared" si="19"/>
        <v>3.7780067653086453E-2</v>
      </c>
    </row>
    <row r="274" spans="2:6" x14ac:dyDescent="0.25">
      <c r="B274" s="33">
        <f t="shared" si="20"/>
        <v>3.3500000000000041</v>
      </c>
      <c r="C274" s="33">
        <f t="shared" si="18"/>
        <v>1.4587308046667266E-3</v>
      </c>
      <c r="E274" s="33">
        <f t="shared" si="21"/>
        <v>3.3500000000000041</v>
      </c>
      <c r="F274">
        <f t="shared" si="19"/>
        <v>3.7717310471974574E-2</v>
      </c>
    </row>
    <row r="275" spans="2:6" x14ac:dyDescent="0.25">
      <c r="B275" s="33">
        <f t="shared" si="20"/>
        <v>3.4000000000000039</v>
      </c>
      <c r="C275" s="33">
        <f t="shared" si="18"/>
        <v>1.2322191684730024E-3</v>
      </c>
      <c r="E275" s="33">
        <f t="shared" si="21"/>
        <v>3.4000000000000039</v>
      </c>
      <c r="F275">
        <f t="shared" si="19"/>
        <v>3.7653716183325386E-2</v>
      </c>
    </row>
    <row r="276" spans="2:6" x14ac:dyDescent="0.25">
      <c r="B276" s="33">
        <f t="shared" si="20"/>
        <v>3.4500000000000037</v>
      </c>
      <c r="C276" s="33">
        <f t="shared" si="18"/>
        <v>1.0382812956613973E-3</v>
      </c>
      <c r="E276" s="33">
        <f t="shared" si="21"/>
        <v>3.4500000000000037</v>
      </c>
      <c r="F276">
        <f t="shared" si="19"/>
        <v>3.7589289375560733E-2</v>
      </c>
    </row>
    <row r="277" spans="2:6" x14ac:dyDescent="0.25">
      <c r="B277" s="33">
        <f t="shared" si="20"/>
        <v>3.5000000000000036</v>
      </c>
      <c r="C277" s="33">
        <f t="shared" si="18"/>
        <v>8.726826950457492E-4</v>
      </c>
      <c r="E277" s="33">
        <f t="shared" si="21"/>
        <v>3.5000000000000036</v>
      </c>
      <c r="F277">
        <f t="shared" si="19"/>
        <v>3.7524034691693783E-2</v>
      </c>
    </row>
    <row r="278" spans="2:6" x14ac:dyDescent="0.25">
      <c r="B278" s="33">
        <f t="shared" si="20"/>
        <v>3.5500000000000034</v>
      </c>
      <c r="C278" s="33">
        <f t="shared" si="18"/>
        <v>7.3166446283030179E-4</v>
      </c>
      <c r="E278" s="33">
        <f t="shared" si="21"/>
        <v>3.5500000000000034</v>
      </c>
      <c r="F278">
        <f t="shared" si="19"/>
        <v>3.7457956828771767E-2</v>
      </c>
    </row>
    <row r="279" spans="2:6" x14ac:dyDescent="0.25">
      <c r="B279" s="33">
        <f t="shared" si="20"/>
        <v>3.6000000000000032</v>
      </c>
      <c r="C279" s="33">
        <f t="shared" si="18"/>
        <v>6.1190193011376539E-4</v>
      </c>
      <c r="E279" s="33">
        <f t="shared" si="21"/>
        <v>3.6000000000000032</v>
      </c>
      <c r="F279">
        <f t="shared" si="19"/>
        <v>3.7391060537312837E-2</v>
      </c>
    </row>
    <row r="280" spans="2:6" x14ac:dyDescent="0.25">
      <c r="B280" s="33">
        <f t="shared" si="20"/>
        <v>3.650000000000003</v>
      </c>
      <c r="C280" s="33">
        <f t="shared" si="18"/>
        <v>5.1046497434417964E-4</v>
      </c>
      <c r="E280" s="33">
        <f t="shared" si="21"/>
        <v>3.650000000000003</v>
      </c>
      <c r="F280">
        <f t="shared" si="19"/>
        <v>3.7323350620737321E-2</v>
      </c>
    </row>
    <row r="281" spans="2:6" x14ac:dyDescent="0.25">
      <c r="B281" s="33">
        <f t="shared" si="20"/>
        <v>3.7000000000000028</v>
      </c>
      <c r="C281" s="33">
        <f t="shared" si="18"/>
        <v>4.2478027055074731E-4</v>
      </c>
      <c r="E281" s="33">
        <f t="shared" si="21"/>
        <v>3.7000000000000028</v>
      </c>
      <c r="F281">
        <f t="shared" si="19"/>
        <v>3.7254831934793335E-2</v>
      </c>
    </row>
    <row r="282" spans="2:6" x14ac:dyDescent="0.25">
      <c r="B282" s="33">
        <f t="shared" si="20"/>
        <v>3.7500000000000027</v>
      </c>
      <c r="C282" s="33">
        <f t="shared" si="18"/>
        <v>3.5259568236744199E-4</v>
      </c>
      <c r="E282" s="33">
        <f t="shared" si="21"/>
        <v>3.7500000000000027</v>
      </c>
      <c r="F282">
        <f t="shared" si="19"/>
        <v>3.7185509386976894E-2</v>
      </c>
    </row>
    <row r="283" spans="2:6" x14ac:dyDescent="0.25">
      <c r="B283" s="33">
        <f t="shared" si="20"/>
        <v>3.8000000000000025</v>
      </c>
      <c r="C283" s="33">
        <f t="shared" si="18"/>
        <v>2.919469257914574E-4</v>
      </c>
      <c r="E283" s="33">
        <f t="shared" si="21"/>
        <v>3.8000000000000025</v>
      </c>
      <c r="F283">
        <f t="shared" si="19"/>
        <v>3.7115387935946598E-2</v>
      </c>
    </row>
    <row r="284" spans="2:6" x14ac:dyDescent="0.25">
      <c r="B284" s="33">
        <f t="shared" si="20"/>
        <v>3.8500000000000023</v>
      </c>
      <c r="C284" s="33">
        <f t="shared" si="18"/>
        <v>2.4112658022599134E-4</v>
      </c>
      <c r="E284" s="33">
        <f t="shared" si="21"/>
        <v>3.8500000000000023</v>
      </c>
      <c r="F284">
        <f t="shared" si="19"/>
        <v>3.7044472590933096E-2</v>
      </c>
    </row>
    <row r="285" spans="2:6" x14ac:dyDescent="0.25">
      <c r="B285" s="33">
        <f t="shared" si="20"/>
        <v>3.9000000000000021</v>
      </c>
      <c r="C285" s="33">
        <f t="shared" si="18"/>
        <v>1.9865547139277093E-4</v>
      </c>
      <c r="E285" s="33">
        <f t="shared" si="21"/>
        <v>3.9000000000000021</v>
      </c>
      <c r="F285">
        <f t="shared" si="19"/>
        <v>3.6972768411143234E-2</v>
      </c>
    </row>
    <row r="286" spans="2:6" x14ac:dyDescent="0.25">
      <c r="B286" s="33">
        <f t="shared" si="20"/>
        <v>3.950000000000002</v>
      </c>
      <c r="C286" s="33">
        <f t="shared" si="18"/>
        <v>1.6325640876624082E-4</v>
      </c>
      <c r="E286" s="33">
        <f t="shared" si="21"/>
        <v>3.950000000000002</v>
      </c>
      <c r="F286">
        <f t="shared" si="19"/>
        <v>3.6900280505159144E-2</v>
      </c>
    </row>
    <row r="287" spans="2:6" x14ac:dyDescent="0.25">
      <c r="B287" s="33">
        <f t="shared" si="20"/>
        <v>4.0000000000000018</v>
      </c>
      <c r="C287" s="33">
        <f t="shared" si="18"/>
        <v>1.3383022576488442E-4</v>
      </c>
      <c r="E287" s="33">
        <f t="shared" si="21"/>
        <v>4.0000000000000018</v>
      </c>
      <c r="F287">
        <f t="shared" si="19"/>
        <v>3.6827014030332332E-2</v>
      </c>
    </row>
    <row r="288" spans="2:6" x14ac:dyDescent="0.25">
      <c r="B288" s="33">
        <f t="shared" si="20"/>
        <v>4.0500000000000016</v>
      </c>
      <c r="C288" s="33">
        <f t="shared" si="18"/>
        <v>1.0943404343979977E-4</v>
      </c>
      <c r="E288" s="33">
        <f t="shared" si="21"/>
        <v>4.0500000000000016</v>
      </c>
      <c r="F288">
        <f t="shared" si="19"/>
        <v>3.6752974192172841E-2</v>
      </c>
    </row>
    <row r="289" spans="2:6" x14ac:dyDescent="0.25">
      <c r="B289" s="33">
        <f t="shared" si="20"/>
        <v>4.1000000000000014</v>
      </c>
      <c r="C289" s="33">
        <f t="shared" si="18"/>
        <v>8.9261657177132304E-5</v>
      </c>
      <c r="E289" s="33">
        <f t="shared" si="21"/>
        <v>4.1000000000000014</v>
      </c>
      <c r="F289">
        <f t="shared" si="19"/>
        <v>3.6678166243733615E-2</v>
      </c>
    </row>
    <row r="290" spans="2:6" x14ac:dyDescent="0.25">
      <c r="B290" s="33">
        <f t="shared" si="20"/>
        <v>4.1500000000000012</v>
      </c>
      <c r="C290" s="33">
        <f t="shared" si="18"/>
        <v>7.2625930302252066E-5</v>
      </c>
      <c r="E290" s="33">
        <f t="shared" si="21"/>
        <v>4.1500000000000012</v>
      </c>
      <c r="F290">
        <f t="shared" si="19"/>
        <v>3.6602595484990105E-2</v>
      </c>
    </row>
    <row r="291" spans="2:6" x14ac:dyDescent="0.25">
      <c r="B291" s="33">
        <f t="shared" si="20"/>
        <v>4.2000000000000011</v>
      </c>
      <c r="C291" s="33">
        <f t="shared" si="18"/>
        <v>5.8943067756539645E-5</v>
      </c>
      <c r="E291" s="33">
        <f t="shared" si="21"/>
        <v>4.2000000000000011</v>
      </c>
      <c r="F291">
        <f t="shared" si="19"/>
        <v>3.6526267262215383E-2</v>
      </c>
    </row>
    <row r="292" spans="2:6" x14ac:dyDescent="0.25">
      <c r="B292" s="33">
        <f t="shared" si="20"/>
        <v>4.2500000000000009</v>
      </c>
      <c r="C292" s="33">
        <f t="shared" si="18"/>
        <v>4.7718636541204782E-5</v>
      </c>
      <c r="E292" s="33">
        <f t="shared" si="21"/>
        <v>4.2500000000000009</v>
      </c>
      <c r="F292">
        <f t="shared" si="19"/>
        <v>3.6449186967350639E-2</v>
      </c>
    </row>
    <row r="293" spans="2:6" x14ac:dyDescent="0.25">
      <c r="B293" s="33">
        <f t="shared" si="20"/>
        <v>4.3000000000000007</v>
      </c>
      <c r="C293" s="33">
        <f t="shared" si="18"/>
        <v>3.8535196742086994E-5</v>
      </c>
      <c r="E293" s="33">
        <f t="shared" si="21"/>
        <v>4.3000000000000007</v>
      </c>
      <c r="F293">
        <f t="shared" si="19"/>
        <v>3.6371360037371347E-2</v>
      </c>
    </row>
    <row r="294" spans="2:6" x14ac:dyDescent="0.25">
      <c r="B294" s="33">
        <f t="shared" si="20"/>
        <v>4.3500000000000005</v>
      </c>
      <c r="C294" s="33">
        <f t="shared" si="18"/>
        <v>3.1041407057850158E-5</v>
      </c>
      <c r="E294" s="33">
        <f t="shared" si="21"/>
        <v>4.3500000000000005</v>
      </c>
      <c r="F294">
        <f t="shared" si="19"/>
        <v>3.6292791953649074E-2</v>
      </c>
    </row>
    <row r="295" spans="2:6" x14ac:dyDescent="0.25">
      <c r="B295" s="33">
        <f t="shared" si="20"/>
        <v>4.4000000000000004</v>
      </c>
      <c r="C295" s="33">
        <f t="shared" si="18"/>
        <v>2.4942471290053535E-5</v>
      </c>
      <c r="E295" s="33">
        <f t="shared" si="21"/>
        <v>4.4000000000000004</v>
      </c>
      <c r="F295">
        <f t="shared" si="19"/>
        <v>3.6213488241309225E-2</v>
      </c>
    </row>
    <row r="296" spans="2:6" x14ac:dyDescent="0.25">
      <c r="B296" s="33">
        <f t="shared" si="20"/>
        <v>4.45</v>
      </c>
      <c r="C296" s="33">
        <f t="shared" si="18"/>
        <v>1.9991796706922791E-5</v>
      </c>
      <c r="E296" s="33">
        <f t="shared" si="21"/>
        <v>4.45</v>
      </c>
      <c r="F296">
        <f t="shared" si="19"/>
        <v>3.6133454468584555E-2</v>
      </c>
    </row>
    <row r="297" spans="2:6" x14ac:dyDescent="0.25">
      <c r="B297" s="33">
        <f t="shared" si="20"/>
        <v>4.5</v>
      </c>
      <c r="C297" s="33">
        <f t="shared" si="18"/>
        <v>1.5983741106905475E-5</v>
      </c>
      <c r="E297" s="33">
        <f t="shared" si="21"/>
        <v>4.5</v>
      </c>
      <c r="F297">
        <f t="shared" si="19"/>
        <v>3.6052696246164799E-2</v>
      </c>
    </row>
    <row r="298" spans="2:6" x14ac:dyDescent="0.25">
      <c r="B298" s="33">
        <f t="shared" si="20"/>
        <v>4.55</v>
      </c>
      <c r="C298" s="33">
        <f t="shared" si="18"/>
        <v>1.2747332381833466E-5</v>
      </c>
      <c r="E298" s="33">
        <f t="shared" si="21"/>
        <v>4.55</v>
      </c>
      <c r="F298">
        <f t="shared" si="19"/>
        <v>3.5971219226542402E-2</v>
      </c>
    </row>
    <row r="299" spans="2:6" x14ac:dyDescent="0.25">
      <c r="B299" s="33">
        <f t="shared" si="20"/>
        <v>4.5999999999999996</v>
      </c>
      <c r="C299" s="33">
        <f t="shared" si="18"/>
        <v>1.0140852065486758E-5</v>
      </c>
      <c r="E299" s="33">
        <f t="shared" si="21"/>
        <v>4.5999999999999996</v>
      </c>
      <c r="F299">
        <f t="shared" si="19"/>
        <v>3.588902910335446E-2</v>
      </c>
    </row>
    <row r="300" spans="2:6" x14ac:dyDescent="0.25">
      <c r="B300" s="33">
        <f t="shared" si="20"/>
        <v>4.6499999999999995</v>
      </c>
      <c r="C300" s="33">
        <f t="shared" si="18"/>
        <v>8.0471824564923223E-6</v>
      </c>
      <c r="E300" s="33">
        <f t="shared" si="21"/>
        <v>4.6499999999999995</v>
      </c>
      <c r="F300">
        <f t="shared" si="19"/>
        <v>3.5806131610721083E-2</v>
      </c>
    </row>
    <row r="301" spans="2:6" x14ac:dyDescent="0.25">
      <c r="B301" s="33">
        <f t="shared" si="20"/>
        <v>4.6999999999999993</v>
      </c>
      <c r="C301" s="33">
        <f t="shared" si="18"/>
        <v>6.3698251788671238E-6</v>
      </c>
      <c r="E301" s="33">
        <f t="shared" si="21"/>
        <v>4.6999999999999993</v>
      </c>
      <c r="F301">
        <f t="shared" si="19"/>
        <v>3.5722532522580085E-2</v>
      </c>
    </row>
    <row r="302" spans="2:6" x14ac:dyDescent="0.25">
      <c r="B302" s="33">
        <f t="shared" si="20"/>
        <v>4.7499999999999991</v>
      </c>
      <c r="C302" s="33">
        <f t="shared" si="18"/>
        <v>5.0295072885924632E-6</v>
      </c>
      <c r="E302" s="33">
        <f t="shared" si="21"/>
        <v>4.7499999999999991</v>
      </c>
      <c r="F302">
        <f t="shared" si="19"/>
        <v>3.5638237652018324E-2</v>
      </c>
    </row>
    <row r="303" spans="2:6" x14ac:dyDescent="0.25">
      <c r="B303" s="33">
        <f t="shared" si="20"/>
        <v>4.7999999999999989</v>
      </c>
      <c r="C303" s="33">
        <f t="shared" si="18"/>
        <v>3.9612990910320965E-6</v>
      </c>
      <c r="E303" s="33">
        <f t="shared" si="21"/>
        <v>4.7999999999999989</v>
      </c>
      <c r="F303">
        <f t="shared" si="19"/>
        <v>3.5553252850599709E-2</v>
      </c>
    </row>
    <row r="304" spans="2:6" x14ac:dyDescent="0.25">
      <c r="B304" s="33">
        <f t="shared" si="20"/>
        <v>4.8499999999999988</v>
      </c>
      <c r="C304" s="33">
        <f t="shared" si="18"/>
        <v>3.1121755791489614E-6</v>
      </c>
      <c r="E304" s="33">
        <f t="shared" si="21"/>
        <v>4.8499999999999988</v>
      </c>
      <c r="F304">
        <f t="shared" si="19"/>
        <v>3.5467584007689894E-2</v>
      </c>
    </row>
    <row r="305" spans="2:6" x14ac:dyDescent="0.25">
      <c r="B305" s="33">
        <f t="shared" si="20"/>
        <v>4.8999999999999986</v>
      </c>
      <c r="C305" s="33">
        <f t="shared" si="18"/>
        <v>2.4389607458933738E-6</v>
      </c>
      <c r="E305" s="33">
        <f t="shared" si="21"/>
        <v>4.8999999999999986</v>
      </c>
      <c r="F305">
        <f t="shared" si="19"/>
        <v>3.5381237049777969E-2</v>
      </c>
    </row>
    <row r="306" spans="2:6" x14ac:dyDescent="0.25">
      <c r="B306" s="33">
        <f t="shared" si="20"/>
        <v>4.9499999999999984</v>
      </c>
      <c r="C306" s="33">
        <f t="shared" si="18"/>
        <v>1.9066009031228277E-6</v>
      </c>
      <c r="E306" s="33">
        <f t="shared" si="21"/>
        <v>4.9499999999999984</v>
      </c>
      <c r="F306">
        <f t="shared" si="19"/>
        <v>3.5294217939795029E-2</v>
      </c>
    </row>
    <row r="307" spans="2:6" x14ac:dyDescent="0.25">
      <c r="B307" s="33">
        <f t="shared" si="20"/>
        <v>4.9999999999999982</v>
      </c>
      <c r="C307" s="33">
        <f t="shared" si="18"/>
        <v>1.486719514734311E-6</v>
      </c>
      <c r="E307" s="33">
        <f t="shared" si="21"/>
        <v>4.9999999999999982</v>
      </c>
      <c r="F307">
        <f t="shared" si="19"/>
        <v>3.5206532676429952E-2</v>
      </c>
    </row>
    <row r="308" spans="2:6" x14ac:dyDescent="0.25">
      <c r="B308" s="33">
        <f t="shared" si="20"/>
        <v>5.049999999999998</v>
      </c>
      <c r="C308" s="33">
        <f t="shared" si="18"/>
        <v>1.1564119035797936E-6</v>
      </c>
      <c r="E308" s="33">
        <f t="shared" si="21"/>
        <v>5.049999999999998</v>
      </c>
      <c r="F308">
        <f t="shared" si="19"/>
        <v>3.51181872934423E-2</v>
      </c>
    </row>
    <row r="309" spans="2:6" x14ac:dyDescent="0.25">
      <c r="B309" s="33">
        <f t="shared" si="20"/>
        <v>5.0999999999999979</v>
      </c>
      <c r="C309" s="33">
        <f t="shared" si="18"/>
        <v>8.9724351623834327E-7</v>
      </c>
      <c r="E309" s="33">
        <f t="shared" si="21"/>
        <v>5.0999999999999979</v>
      </c>
      <c r="F309">
        <f t="shared" si="19"/>
        <v>3.5029187858972584E-2</v>
      </c>
    </row>
    <row r="310" spans="2:6" x14ac:dyDescent="0.25">
      <c r="B310" s="33">
        <f t="shared" si="20"/>
        <v>5.1499999999999977</v>
      </c>
      <c r="C310" s="33">
        <f t="shared" si="18"/>
        <v>6.9442023538554377E-7</v>
      </c>
      <c r="E310" s="33">
        <f t="shared" si="21"/>
        <v>5.1499999999999977</v>
      </c>
      <c r="F310">
        <f t="shared" si="19"/>
        <v>3.493954047484997E-2</v>
      </c>
    </row>
    <row r="311" spans="2:6" x14ac:dyDescent="0.25">
      <c r="B311" s="33">
        <f t="shared" si="20"/>
        <v>5.1999999999999975</v>
      </c>
      <c r="C311" s="33">
        <f t="shared" si="18"/>
        <v>5.3610353446976897E-7</v>
      </c>
      <c r="E311" s="33">
        <f t="shared" si="21"/>
        <v>5.1999999999999975</v>
      </c>
      <c r="F311">
        <f t="shared" si="19"/>
        <v>3.4849251275897455E-2</v>
      </c>
    </row>
    <row r="312" spans="2:6" x14ac:dyDescent="0.25">
      <c r="B312" s="33">
        <f t="shared" si="20"/>
        <v>5.2499999999999973</v>
      </c>
      <c r="C312" s="33">
        <f t="shared" si="18"/>
        <v>4.1284709886300577E-7</v>
      </c>
      <c r="E312" s="33">
        <f t="shared" si="21"/>
        <v>5.2499999999999973</v>
      </c>
      <c r="F312">
        <f t="shared" si="19"/>
        <v>3.4758326429234813E-2</v>
      </c>
    </row>
    <row r="313" spans="2:6" x14ac:dyDescent="0.25">
      <c r="B313" s="33">
        <f t="shared" si="20"/>
        <v>5.2999999999999972</v>
      </c>
      <c r="C313" s="33">
        <f t="shared" si="18"/>
        <v>3.1713492167160204E-7</v>
      </c>
      <c r="E313" s="33">
        <f t="shared" si="21"/>
        <v>5.2999999999999972</v>
      </c>
      <c r="F313">
        <f t="shared" si="19"/>
        <v>3.4666772133579167E-2</v>
      </c>
    </row>
    <row r="314" spans="2:6" x14ac:dyDescent="0.25">
      <c r="B314" s="33">
        <f t="shared" si="20"/>
        <v>5.349999999999997</v>
      </c>
      <c r="C314" s="33">
        <f t="shared" si="18"/>
        <v>2.43003854108057E-7</v>
      </c>
      <c r="E314" s="33">
        <f t="shared" si="21"/>
        <v>5.349999999999997</v>
      </c>
      <c r="F314">
        <f t="shared" si="19"/>
        <v>3.457459461854355E-2</v>
      </c>
    </row>
    <row r="315" spans="2:6" x14ac:dyDescent="0.25">
      <c r="B315" s="33">
        <f t="shared" si="20"/>
        <v>5.3999999999999968</v>
      </c>
      <c r="C315" s="33">
        <f t="shared" si="18"/>
        <v>1.8573618445553259E-7</v>
      </c>
      <c r="E315" s="33">
        <f t="shared" si="21"/>
        <v>5.3999999999999968</v>
      </c>
      <c r="F315">
        <f t="shared" si="19"/>
        <v>3.4481800143933344E-2</v>
      </c>
    </row>
    <row r="316" spans="2:6" x14ac:dyDescent="0.25">
      <c r="B316" s="33">
        <f t="shared" si="20"/>
        <v>5.4499999999999966</v>
      </c>
      <c r="C316" s="33">
        <f t="shared" si="18"/>
        <v>1.4161007130161454E-7</v>
      </c>
      <c r="E316" s="33">
        <f t="shared" si="21"/>
        <v>5.4499999999999966</v>
      </c>
      <c r="F316">
        <f t="shared" si="19"/>
        <v>3.4388394999040922E-2</v>
      </c>
    </row>
    <row r="317" spans="2:6" x14ac:dyDescent="0.25">
      <c r="B317" s="33">
        <f t="shared" si="20"/>
        <v>5.4999999999999964</v>
      </c>
      <c r="C317" s="33">
        <f t="shared" si="18"/>
        <v>1.0769760042543488E-7</v>
      </c>
      <c r="E317" s="33">
        <f t="shared" si="21"/>
        <v>5.4999999999999964</v>
      </c>
      <c r="F317">
        <f t="shared" si="19"/>
        <v>3.4294385501938397E-2</v>
      </c>
    </row>
    <row r="318" spans="2:6" x14ac:dyDescent="0.25">
      <c r="B318" s="33">
        <f t="shared" si="20"/>
        <v>5.5499999999999963</v>
      </c>
      <c r="C318" s="33">
        <f t="shared" si="18"/>
        <v>8.1701903785433791E-8</v>
      </c>
      <c r="E318" s="33">
        <f t="shared" si="21"/>
        <v>5.5499999999999963</v>
      </c>
      <c r="F318">
        <f t="shared" si="19"/>
        <v>3.4199777998768735E-2</v>
      </c>
    </row>
    <row r="319" spans="2:6" x14ac:dyDescent="0.25">
      <c r="B319" s="33">
        <f t="shared" si="20"/>
        <v>5.5999999999999961</v>
      </c>
      <c r="C319" s="33">
        <f t="shared" si="18"/>
        <v>6.1826205001659777E-8</v>
      </c>
      <c r="E319" s="33">
        <f t="shared" si="21"/>
        <v>5.5999999999999961</v>
      </c>
      <c r="F319">
        <f t="shared" si="19"/>
        <v>3.4104578863035265E-2</v>
      </c>
    </row>
    <row r="320" spans="2:6" x14ac:dyDescent="0.25">
      <c r="B320" s="33">
        <f t="shared" si="20"/>
        <v>5.6499999999999959</v>
      </c>
      <c r="C320" s="33">
        <f t="shared" si="18"/>
        <v>4.6668867975943725E-8</v>
      </c>
      <c r="E320" s="33">
        <f t="shared" si="21"/>
        <v>5.6499999999999959</v>
      </c>
      <c r="F320">
        <f t="shared" si="19"/>
        <v>3.4008794494889784E-2</v>
      </c>
    </row>
    <row r="321" spans="2:6" x14ac:dyDescent="0.25">
      <c r="B321" s="33">
        <f t="shared" si="20"/>
        <v>5.6999999999999957</v>
      </c>
      <c r="C321" s="33">
        <f t="shared" si="18"/>
        <v>3.5139550948205214E-8</v>
      </c>
      <c r="E321" s="33">
        <f t="shared" si="21"/>
        <v>5.6999999999999957</v>
      </c>
      <c r="F321">
        <f t="shared" si="19"/>
        <v>3.3912431320419226E-2</v>
      </c>
    </row>
    <row r="322" spans="2:6" x14ac:dyDescent="0.25">
      <c r="B322" s="33">
        <f t="shared" si="20"/>
        <v>5.7499999999999956</v>
      </c>
      <c r="C322" s="33">
        <f t="shared" si="18"/>
        <v>2.639243203570639E-8</v>
      </c>
      <c r="E322" s="33">
        <f t="shared" si="21"/>
        <v>5.7499999999999956</v>
      </c>
      <c r="F322">
        <f t="shared" si="19"/>
        <v>3.3815495790931155E-2</v>
      </c>
    </row>
    <row r="323" spans="2:6" x14ac:dyDescent="0.25">
      <c r="B323" s="33">
        <f t="shared" si="20"/>
        <v>5.7999999999999954</v>
      </c>
      <c r="C323" s="33">
        <f t="shared" si="18"/>
        <v>1.9773196406245234E-8</v>
      </c>
      <c r="E323" s="33">
        <f t="shared" si="21"/>
        <v>5.7999999999999954</v>
      </c>
      <c r="F323">
        <f t="shared" si="19"/>
        <v>3.3717994382238062E-2</v>
      </c>
    </row>
    <row r="324" spans="2:6" x14ac:dyDescent="0.25">
      <c r="B324" s="33">
        <f t="shared" si="20"/>
        <v>5.8499999999999952</v>
      </c>
      <c r="C324" s="33">
        <f t="shared" si="18"/>
        <v>1.4777079586480421E-8</v>
      </c>
      <c r="E324" s="33">
        <f t="shared" si="21"/>
        <v>5.8499999999999952</v>
      </c>
      <c r="F324">
        <f t="shared" si="19"/>
        <v>3.3619933593940741E-2</v>
      </c>
    </row>
    <row r="325" spans="2:6" x14ac:dyDescent="0.25">
      <c r="B325" s="33">
        <f t="shared" si="20"/>
        <v>5.899999999999995</v>
      </c>
      <c r="C325" s="33">
        <f t="shared" si="18"/>
        <v>1.1015763624682661E-8</v>
      </c>
      <c r="E325" s="33">
        <f t="shared" si="21"/>
        <v>5.899999999999995</v>
      </c>
      <c r="F325">
        <f t="shared" si="19"/>
        <v>3.3521319948710618E-2</v>
      </c>
    </row>
    <row r="326" spans="2:6" x14ac:dyDescent="0.25">
      <c r="B326" s="33">
        <f t="shared" si="20"/>
        <v>5.9499999999999948</v>
      </c>
      <c r="C326" s="33">
        <f t="shared" si="18"/>
        <v>8.191338403479435E-9</v>
      </c>
      <c r="E326" s="33">
        <f t="shared" si="21"/>
        <v>5.9499999999999948</v>
      </c>
      <c r="F326">
        <f t="shared" si="19"/>
        <v>3.3422159991571408E-2</v>
      </c>
    </row>
    <row r="327" spans="2:6" x14ac:dyDescent="0.25">
      <c r="B327" s="33">
        <f t="shared" si="20"/>
        <v>5.9999999999999947</v>
      </c>
      <c r="C327" s="33">
        <f t="shared" si="18"/>
        <v>6.0758828498234805E-9</v>
      </c>
      <c r="E327" s="33">
        <f t="shared" si="21"/>
        <v>5.9999999999999947</v>
      </c>
      <c r="F327">
        <f t="shared" si="19"/>
        <v>3.3322460289179977E-2</v>
      </c>
    </row>
    <row r="328" spans="2:6" x14ac:dyDescent="0.25">
      <c r="B328" s="33">
        <f t="shared" si="20"/>
        <v>6.0499999999999945</v>
      </c>
      <c r="C328" s="33">
        <f t="shared" ref="C328:C391" si="22">_xlfn.NORM.DIST(B328,$B$3,$C$3,FALSE)</f>
        <v>4.4955018310133886E-9</v>
      </c>
      <c r="E328" s="33">
        <f t="shared" si="21"/>
        <v>6.0499999999999945</v>
      </c>
      <c r="F328">
        <f t="shared" ref="F328:F391" si="23">_xlfn.NORM.DIST(E328,E$3,F$3,FALSE)</f>
        <v>3.3222227429106702E-2</v>
      </c>
    </row>
    <row r="329" spans="2:6" x14ac:dyDescent="0.25">
      <c r="B329" s="33">
        <f t="shared" ref="B329:B392" si="24">B328+0.05</f>
        <v>6.0999999999999943</v>
      </c>
      <c r="C329" s="33">
        <f t="shared" si="22"/>
        <v>3.3178842435474112E-9</v>
      </c>
      <c r="E329" s="33">
        <f t="shared" ref="E329:E392" si="25">E328+0.05</f>
        <v>6.0999999999999943</v>
      </c>
      <c r="F329">
        <f t="shared" si="23"/>
        <v>3.3121468019115308E-2</v>
      </c>
    </row>
    <row r="330" spans="2:6" x14ac:dyDescent="0.25">
      <c r="B330" s="33">
        <f t="shared" si="24"/>
        <v>6.1499999999999941</v>
      </c>
      <c r="C330" s="33">
        <f t="shared" si="22"/>
        <v>2.44263482680714E-9</v>
      </c>
      <c r="E330" s="33">
        <f t="shared" si="25"/>
        <v>6.1499999999999941</v>
      </c>
      <c r="F330">
        <f t="shared" si="23"/>
        <v>3.302018868644236E-2</v>
      </c>
    </row>
    <row r="331" spans="2:6" x14ac:dyDescent="0.25">
      <c r="B331" s="33">
        <f t="shared" si="24"/>
        <v>6.199999999999994</v>
      </c>
      <c r="C331" s="33">
        <f t="shared" si="22"/>
        <v>1.7937839079641497E-9</v>
      </c>
      <c r="E331" s="33">
        <f t="shared" si="25"/>
        <v>6.199999999999994</v>
      </c>
      <c r="F331">
        <f t="shared" si="23"/>
        <v>3.2918396077076494E-2</v>
      </c>
    </row>
    <row r="332" spans="2:6" x14ac:dyDescent="0.25">
      <c r="B332" s="33">
        <f t="shared" si="24"/>
        <v>6.2499999999999938</v>
      </c>
      <c r="C332" s="33">
        <f t="shared" si="22"/>
        <v>1.3140018181559353E-9</v>
      </c>
      <c r="E332" s="33">
        <f t="shared" si="25"/>
        <v>6.2499999999999938</v>
      </c>
      <c r="F332">
        <f t="shared" si="23"/>
        <v>3.2816096855037523E-2</v>
      </c>
    </row>
    <row r="333" spans="2:6" x14ac:dyDescent="0.25">
      <c r="B333" s="33">
        <f t="shared" si="24"/>
        <v>6.2999999999999936</v>
      </c>
      <c r="C333" s="33">
        <f t="shared" si="22"/>
        <v>9.6014333703127106E-10</v>
      </c>
      <c r="E333" s="33">
        <f t="shared" si="25"/>
        <v>6.2999999999999936</v>
      </c>
      <c r="F333">
        <f t="shared" si="23"/>
        <v>3.2713297701655458E-2</v>
      </c>
    </row>
    <row r="334" spans="2:6" x14ac:dyDescent="0.25">
      <c r="B334" s="33">
        <f t="shared" si="24"/>
        <v>6.3499999999999934</v>
      </c>
      <c r="C334" s="33">
        <f t="shared" si="22"/>
        <v>6.9982659485800771E-10</v>
      </c>
      <c r="E334" s="33">
        <f t="shared" si="25"/>
        <v>6.3499999999999934</v>
      </c>
      <c r="F334">
        <f t="shared" si="23"/>
        <v>3.2610005314849692E-2</v>
      </c>
    </row>
    <row r="335" spans="2:6" x14ac:dyDescent="0.25">
      <c r="B335" s="33">
        <f t="shared" si="24"/>
        <v>6.3999999999999932</v>
      </c>
      <c r="C335" s="33">
        <f t="shared" si="22"/>
        <v>5.0881402816452736E-10</v>
      </c>
      <c r="E335" s="33">
        <f t="shared" si="25"/>
        <v>6.3999999999999932</v>
      </c>
      <c r="F335">
        <f t="shared" si="23"/>
        <v>3.250622640840823E-2</v>
      </c>
    </row>
    <row r="336" spans="2:6" x14ac:dyDescent="0.25">
      <c r="B336" s="33">
        <f t="shared" si="24"/>
        <v>6.4499999999999931</v>
      </c>
      <c r="C336" s="33">
        <f t="shared" si="22"/>
        <v>3.6901326161247243E-10</v>
      </c>
      <c r="E336" s="33">
        <f t="shared" si="25"/>
        <v>6.4499999999999931</v>
      </c>
      <c r="F336">
        <f t="shared" si="23"/>
        <v>3.240196771126732E-2</v>
      </c>
    </row>
    <row r="337" spans="2:6" x14ac:dyDescent="0.25">
      <c r="B337" s="33">
        <f t="shared" si="24"/>
        <v>6.4999999999999929</v>
      </c>
      <c r="C337" s="33">
        <f t="shared" si="22"/>
        <v>2.6695566147629755E-10</v>
      </c>
      <c r="E337" s="33">
        <f t="shared" si="25"/>
        <v>6.4999999999999929</v>
      </c>
      <c r="F337">
        <f t="shared" si="23"/>
        <v>3.2297235966791446E-2</v>
      </c>
    </row>
    <row r="338" spans="2:6" x14ac:dyDescent="0.25">
      <c r="B338" s="33">
        <f t="shared" si="24"/>
        <v>6.5499999999999927</v>
      </c>
      <c r="C338" s="33">
        <f t="shared" si="22"/>
        <v>1.9264181479360018E-10</v>
      </c>
      <c r="E338" s="33">
        <f t="shared" si="25"/>
        <v>6.5499999999999927</v>
      </c>
      <c r="F338">
        <f t="shared" si="23"/>
        <v>3.2192037932053774E-2</v>
      </c>
    </row>
    <row r="339" spans="2:6" x14ac:dyDescent="0.25">
      <c r="B339" s="33">
        <f t="shared" si="24"/>
        <v>6.5999999999999925</v>
      </c>
      <c r="C339" s="33">
        <f t="shared" si="22"/>
        <v>1.3866799941653813E-10</v>
      </c>
      <c r="E339" s="33">
        <f t="shared" si="25"/>
        <v>6.5999999999999925</v>
      </c>
      <c r="F339">
        <f t="shared" si="23"/>
        <v>3.2086380377117273E-2</v>
      </c>
    </row>
    <row r="340" spans="2:6" x14ac:dyDescent="0.25">
      <c r="B340" s="33">
        <f t="shared" si="24"/>
        <v>6.6499999999999924</v>
      </c>
      <c r="C340" s="33">
        <f t="shared" si="22"/>
        <v>9.9567179054975346E-11</v>
      </c>
      <c r="E340" s="33">
        <f t="shared" si="25"/>
        <v>6.6499999999999924</v>
      </c>
      <c r="F340">
        <f t="shared" si="23"/>
        <v>3.1980270084316482E-2</v>
      </c>
    </row>
    <row r="341" spans="2:6" x14ac:dyDescent="0.25">
      <c r="B341" s="33">
        <f t="shared" si="24"/>
        <v>6.6999999999999922</v>
      </c>
      <c r="C341" s="33">
        <f t="shared" si="22"/>
        <v>7.1313281239964564E-11</v>
      </c>
      <c r="E341" s="33">
        <f t="shared" si="25"/>
        <v>6.6999999999999922</v>
      </c>
      <c r="F341">
        <f t="shared" si="23"/>
        <v>3.1873713847540175E-2</v>
      </c>
    </row>
    <row r="342" spans="2:6" x14ac:dyDescent="0.25">
      <c r="B342" s="33">
        <f t="shared" si="24"/>
        <v>6.749999999999992</v>
      </c>
      <c r="C342" s="33">
        <f t="shared" si="22"/>
        <v>5.094937958843955E-11</v>
      </c>
      <c r="E342" s="33">
        <f t="shared" si="25"/>
        <v>6.749999999999992</v>
      </c>
      <c r="F342">
        <f t="shared" si="23"/>
        <v>3.176671847151484E-2</v>
      </c>
    </row>
    <row r="343" spans="2:6" x14ac:dyDescent="0.25">
      <c r="B343" s="33">
        <f t="shared" si="24"/>
        <v>6.7999999999999918</v>
      </c>
      <c r="C343" s="33">
        <f t="shared" si="22"/>
        <v>3.6309615017919943E-11</v>
      </c>
      <c r="E343" s="33">
        <f t="shared" si="25"/>
        <v>6.7999999999999918</v>
      </c>
      <c r="F343">
        <f t="shared" si="23"/>
        <v>3.1659290771089296E-2</v>
      </c>
    </row>
    <row r="344" spans="2:6" x14ac:dyDescent="0.25">
      <c r="B344" s="33">
        <f t="shared" si="24"/>
        <v>6.8499999999999917</v>
      </c>
      <c r="C344" s="33">
        <f t="shared" si="22"/>
        <v>2.5811821449988105E-11</v>
      </c>
      <c r="E344" s="33">
        <f t="shared" si="25"/>
        <v>6.8499999999999917</v>
      </c>
      <c r="F344">
        <f t="shared" si="23"/>
        <v>3.1551437570520355E-2</v>
      </c>
    </row>
    <row r="345" spans="2:6" x14ac:dyDescent="0.25">
      <c r="B345" s="33">
        <f t="shared" si="24"/>
        <v>6.8999999999999915</v>
      </c>
      <c r="C345" s="33">
        <f t="shared" si="22"/>
        <v>1.8303322170156819E-11</v>
      </c>
      <c r="E345" s="33">
        <f t="shared" si="25"/>
        <v>6.8999999999999915</v>
      </c>
      <c r="F345">
        <f t="shared" si="23"/>
        <v>3.1443165702759748E-2</v>
      </c>
    </row>
    <row r="346" spans="2:6" x14ac:dyDescent="0.25">
      <c r="B346" s="33">
        <f t="shared" si="24"/>
        <v>6.9499999999999913</v>
      </c>
      <c r="C346" s="33">
        <f t="shared" si="22"/>
        <v>1.2946591938319958E-11</v>
      </c>
      <c r="E346" s="33">
        <f t="shared" si="25"/>
        <v>6.9499999999999913</v>
      </c>
      <c r="F346">
        <f t="shared" si="23"/>
        <v>3.1334482008742406E-2</v>
      </c>
    </row>
    <row r="347" spans="2:6" x14ac:dyDescent="0.25">
      <c r="B347" s="33">
        <f t="shared" si="24"/>
        <v>6.9999999999999911</v>
      </c>
      <c r="C347" s="33">
        <f t="shared" si="22"/>
        <v>9.1347204083651785E-12</v>
      </c>
      <c r="E347" s="33">
        <f t="shared" si="25"/>
        <v>6.9999999999999911</v>
      </c>
      <c r="F347">
        <f t="shared" si="23"/>
        <v>3.1225393336676149E-2</v>
      </c>
    </row>
    <row r="348" spans="2:6" x14ac:dyDescent="0.25">
      <c r="B348" s="33">
        <f t="shared" si="24"/>
        <v>7.0499999999999909</v>
      </c>
      <c r="C348" s="33">
        <f t="shared" si="22"/>
        <v>6.4290872907540567E-12</v>
      </c>
      <c r="E348" s="33">
        <f t="shared" si="25"/>
        <v>7.0499999999999909</v>
      </c>
      <c r="F348">
        <f t="shared" si="23"/>
        <v>3.1115906541332904E-2</v>
      </c>
    </row>
    <row r="349" spans="2:6" x14ac:dyDescent="0.25">
      <c r="B349" s="33">
        <f t="shared" si="24"/>
        <v>7.0999999999999908</v>
      </c>
      <c r="C349" s="33">
        <f t="shared" si="22"/>
        <v>4.5135436772058066E-12</v>
      </c>
      <c r="E349" s="33">
        <f t="shared" si="25"/>
        <v>7.0999999999999908</v>
      </c>
      <c r="F349">
        <f t="shared" si="23"/>
        <v>3.1006028483341639E-2</v>
      </c>
    </row>
    <row r="350" spans="2:6" x14ac:dyDescent="0.25">
      <c r="B350" s="33">
        <f t="shared" si="24"/>
        <v>7.1499999999999906</v>
      </c>
      <c r="C350" s="33">
        <f t="shared" si="22"/>
        <v>3.1608234614692775E-12</v>
      </c>
      <c r="E350" s="33">
        <f t="shared" si="25"/>
        <v>7.1499999999999906</v>
      </c>
      <c r="F350">
        <f t="shared" si="23"/>
        <v>3.0895766028482888E-2</v>
      </c>
    </row>
    <row r="351" spans="2:6" x14ac:dyDescent="0.25">
      <c r="B351" s="33">
        <f t="shared" si="24"/>
        <v>7.1999999999999904</v>
      </c>
      <c r="C351" s="33">
        <f t="shared" si="22"/>
        <v>2.2079899631372964E-12</v>
      </c>
      <c r="E351" s="33">
        <f t="shared" si="25"/>
        <v>7.1999999999999904</v>
      </c>
      <c r="F351">
        <f t="shared" si="23"/>
        <v>3.0785126046985314E-2</v>
      </c>
    </row>
    <row r="352" spans="2:6" x14ac:dyDescent="0.25">
      <c r="B352" s="33">
        <f t="shared" si="24"/>
        <v>7.2499999999999902</v>
      </c>
      <c r="C352" s="33">
        <f t="shared" si="22"/>
        <v>1.5385379505613843E-12</v>
      </c>
      <c r="E352" s="33">
        <f t="shared" si="25"/>
        <v>7.2499999999999902</v>
      </c>
      <c r="F352">
        <f t="shared" si="23"/>
        <v>3.0674115412824016E-2</v>
      </c>
    </row>
    <row r="353" spans="2:6" x14ac:dyDescent="0.25">
      <c r="B353" s="33">
        <f t="shared" si="24"/>
        <v>7.2999999999999901</v>
      </c>
      <c r="C353" s="33">
        <f t="shared" si="22"/>
        <v>1.0693837871542399E-12</v>
      </c>
      <c r="E353" s="33">
        <f t="shared" si="25"/>
        <v>7.2999999999999901</v>
      </c>
      <c r="F353">
        <f t="shared" si="23"/>
        <v>3.0562741003021011E-2</v>
      </c>
    </row>
    <row r="354" spans="2:6" x14ac:dyDescent="0.25">
      <c r="B354" s="33">
        <f t="shared" si="24"/>
        <v>7.3499999999999899</v>
      </c>
      <c r="C354" s="33">
        <f t="shared" si="22"/>
        <v>7.4143526997048885E-13</v>
      </c>
      <c r="E354" s="33">
        <f t="shared" si="25"/>
        <v>7.3499999999999899</v>
      </c>
      <c r="F354">
        <f t="shared" si="23"/>
        <v>3.0451009696947775E-2</v>
      </c>
    </row>
    <row r="355" spans="2:6" x14ac:dyDescent="0.25">
      <c r="B355" s="33">
        <f t="shared" si="24"/>
        <v>7.3999999999999897</v>
      </c>
      <c r="C355" s="33">
        <f t="shared" si="22"/>
        <v>5.1277536367970638E-13</v>
      </c>
      <c r="E355" s="33">
        <f t="shared" si="25"/>
        <v>7.3999999999999897</v>
      </c>
      <c r="F355">
        <f t="shared" si="23"/>
        <v>3.0338928375630035E-2</v>
      </c>
    </row>
    <row r="356" spans="2:6" x14ac:dyDescent="0.25">
      <c r="B356" s="33">
        <f t="shared" si="24"/>
        <v>7.4499999999999895</v>
      </c>
      <c r="C356" s="33">
        <f t="shared" si="22"/>
        <v>3.5374908476101699E-13</v>
      </c>
      <c r="E356" s="33">
        <f t="shared" si="25"/>
        <v>7.4499999999999895</v>
      </c>
      <c r="F356">
        <f t="shared" si="23"/>
        <v>3.0226503921054915E-2</v>
      </c>
    </row>
    <row r="357" spans="2:6" x14ac:dyDescent="0.25">
      <c r="B357" s="33">
        <f t="shared" si="24"/>
        <v>7.4999999999999893</v>
      </c>
      <c r="C357" s="33">
        <f t="shared" si="22"/>
        <v>2.4343205330292004E-13</v>
      </c>
      <c r="E357" s="33">
        <f t="shared" si="25"/>
        <v>7.4999999999999893</v>
      </c>
      <c r="F357">
        <f t="shared" si="23"/>
        <v>3.0113743215480469E-2</v>
      </c>
    </row>
    <row r="358" spans="2:6" x14ac:dyDescent="0.25">
      <c r="B358" s="33">
        <f t="shared" si="24"/>
        <v>7.5499999999999892</v>
      </c>
      <c r="C358" s="33">
        <f t="shared" si="22"/>
        <v>1.6709923570385119E-13</v>
      </c>
      <c r="E358" s="33">
        <f t="shared" si="25"/>
        <v>7.5499999999999892</v>
      </c>
      <c r="F358">
        <f t="shared" si="23"/>
        <v>3.00006531407477E-2</v>
      </c>
    </row>
    <row r="359" spans="2:6" x14ac:dyDescent="0.25">
      <c r="B359" s="33">
        <f t="shared" si="24"/>
        <v>7.599999999999989</v>
      </c>
      <c r="C359" s="33">
        <f t="shared" si="22"/>
        <v>1.1441564901802304E-13</v>
      </c>
      <c r="E359" s="33">
        <f t="shared" si="25"/>
        <v>7.599999999999989</v>
      </c>
      <c r="F359">
        <f t="shared" si="23"/>
        <v>2.98872405775953E-2</v>
      </c>
    </row>
    <row r="360" spans="2:6" x14ac:dyDescent="0.25">
      <c r="B360" s="33">
        <f t="shared" si="24"/>
        <v>7.6499999999999888</v>
      </c>
      <c r="C360" s="33">
        <f t="shared" si="22"/>
        <v>7.8146702517706908E-14</v>
      </c>
      <c r="E360" s="33">
        <f t="shared" si="25"/>
        <v>7.6499999999999888</v>
      </c>
      <c r="F360">
        <f t="shared" si="23"/>
        <v>2.9773512404976974E-2</v>
      </c>
    </row>
    <row r="361" spans="2:6" x14ac:dyDescent="0.25">
      <c r="B361" s="33">
        <f t="shared" si="24"/>
        <v>7.6999999999999886</v>
      </c>
      <c r="C361" s="33">
        <f t="shared" si="22"/>
        <v>5.3241483722534351E-14</v>
      </c>
      <c r="E361" s="33">
        <f t="shared" si="25"/>
        <v>7.6999999999999886</v>
      </c>
      <c r="F361">
        <f t="shared" si="23"/>
        <v>2.96594754993816E-2</v>
      </c>
    </row>
    <row r="362" spans="2:6" x14ac:dyDescent="0.25">
      <c r="B362" s="33">
        <f t="shared" si="24"/>
        <v>7.7499999999999885</v>
      </c>
      <c r="C362" s="33">
        <f t="shared" si="22"/>
        <v>3.6182944511128385E-14</v>
      </c>
      <c r="E362" s="33">
        <f t="shared" si="25"/>
        <v>7.7499999999999885</v>
      </c>
      <c r="F362">
        <f t="shared" si="23"/>
        <v>2.9545136734156319E-2</v>
      </c>
    </row>
    <row r="363" spans="2:6" x14ac:dyDescent="0.25">
      <c r="B363" s="33">
        <f t="shared" si="24"/>
        <v>7.7999999999999883</v>
      </c>
      <c r="C363" s="33">
        <f t="shared" si="22"/>
        <v>2.4528552856966504E-14</v>
      </c>
      <c r="E363" s="33">
        <f t="shared" si="25"/>
        <v>7.7999999999999883</v>
      </c>
      <c r="F363">
        <f t="shared" si="23"/>
        <v>2.943050297883254E-2</v>
      </c>
    </row>
    <row r="364" spans="2:6" x14ac:dyDescent="0.25">
      <c r="B364" s="33">
        <f t="shared" si="24"/>
        <v>7.8499999999999881</v>
      </c>
      <c r="C364" s="33">
        <f t="shared" si="22"/>
        <v>1.6586479270624692E-14</v>
      </c>
      <c r="E364" s="33">
        <f t="shared" si="25"/>
        <v>7.8499999999999881</v>
      </c>
      <c r="F364">
        <f t="shared" si="23"/>
        <v>2.9315581098455029E-2</v>
      </c>
    </row>
    <row r="365" spans="2:6" x14ac:dyDescent="0.25">
      <c r="B365" s="33">
        <f t="shared" si="24"/>
        <v>7.8999999999999879</v>
      </c>
      <c r="C365" s="33">
        <f t="shared" si="22"/>
        <v>1.118795621435289E-14</v>
      </c>
      <c r="E365" s="33">
        <f t="shared" si="25"/>
        <v>7.8999999999999879</v>
      </c>
      <c r="F365">
        <f t="shared" si="23"/>
        <v>2.9200377952914174E-2</v>
      </c>
    </row>
    <row r="366" spans="2:6" x14ac:dyDescent="0.25">
      <c r="B366" s="33">
        <f t="shared" si="24"/>
        <v>7.9499999999999877</v>
      </c>
      <c r="C366" s="33">
        <f t="shared" si="22"/>
        <v>7.5276872890317367E-15</v>
      </c>
      <c r="E366" s="33">
        <f t="shared" si="25"/>
        <v>7.9499999999999877</v>
      </c>
      <c r="F366">
        <f t="shared" si="23"/>
        <v>2.9084900396281459E-2</v>
      </c>
    </row>
    <row r="367" spans="2:6" x14ac:dyDescent="0.25">
      <c r="B367" s="33">
        <f t="shared" si="24"/>
        <v>7.9999999999999876</v>
      </c>
      <c r="C367" s="33">
        <f t="shared" si="22"/>
        <v>5.0522710835373952E-15</v>
      </c>
      <c r="E367" s="33">
        <f t="shared" si="25"/>
        <v>7.9999999999999876</v>
      </c>
      <c r="F367">
        <f t="shared" si="23"/>
        <v>2.8969155276148306E-2</v>
      </c>
    </row>
    <row r="368" spans="2:6" x14ac:dyDescent="0.25">
      <c r="B368" s="33">
        <f t="shared" si="24"/>
        <v>8.0499999999999883</v>
      </c>
      <c r="C368" s="33">
        <f t="shared" si="22"/>
        <v>3.3824079317789914E-15</v>
      </c>
      <c r="E368" s="33">
        <f t="shared" si="25"/>
        <v>8.0499999999999883</v>
      </c>
      <c r="F368">
        <f t="shared" si="23"/>
        <v>2.8853149432968277E-2</v>
      </c>
    </row>
    <row r="369" spans="2:6" x14ac:dyDescent="0.25">
      <c r="B369" s="33">
        <f t="shared" si="24"/>
        <v>8.099999999999989</v>
      </c>
      <c r="C369" s="33">
        <f t="shared" si="22"/>
        <v>2.2588094031545118E-15</v>
      </c>
      <c r="E369" s="33">
        <f t="shared" si="25"/>
        <v>8.099999999999989</v>
      </c>
      <c r="F369">
        <f t="shared" si="23"/>
        <v>2.8736889699402857E-2</v>
      </c>
    </row>
    <row r="370" spans="2:6" x14ac:dyDescent="0.25">
      <c r="B370" s="33">
        <f t="shared" si="24"/>
        <v>8.1499999999999897</v>
      </c>
      <c r="C370" s="33">
        <f t="shared" si="22"/>
        <v>1.504691451708326E-15</v>
      </c>
      <c r="E370" s="33">
        <f t="shared" si="25"/>
        <v>8.1499999999999897</v>
      </c>
      <c r="F370">
        <f t="shared" si="23"/>
        <v>2.8620382899670716E-2</v>
      </c>
    </row>
    <row r="371" spans="2:6" x14ac:dyDescent="0.25">
      <c r="B371" s="33">
        <f t="shared" si="24"/>
        <v>8.1999999999999904</v>
      </c>
      <c r="C371" s="33">
        <f t="shared" si="22"/>
        <v>9.9983787484979603E-16</v>
      </c>
      <c r="E371" s="33">
        <f t="shared" si="25"/>
        <v>8.1999999999999904</v>
      </c>
      <c r="F371">
        <f t="shared" si="23"/>
        <v>2.8503635848900744E-2</v>
      </c>
    </row>
    <row r="372" spans="2:6" x14ac:dyDescent="0.25">
      <c r="B372" s="33">
        <f t="shared" si="24"/>
        <v>8.2499999999999911</v>
      </c>
      <c r="C372" s="33">
        <f t="shared" si="22"/>
        <v>6.6271374559692226E-16</v>
      </c>
      <c r="E372" s="33">
        <f t="shared" si="25"/>
        <v>8.2499999999999911</v>
      </c>
      <c r="F372">
        <f t="shared" si="23"/>
        <v>2.8386655352488754E-2</v>
      </c>
    </row>
    <row r="373" spans="2:6" x14ac:dyDescent="0.25">
      <c r="B373" s="33">
        <f t="shared" si="24"/>
        <v>8.2999999999999918</v>
      </c>
      <c r="C373" s="33">
        <f t="shared" si="22"/>
        <v>4.3816394355096688E-16</v>
      </c>
      <c r="E373" s="33">
        <f t="shared" si="25"/>
        <v>8.2999999999999918</v>
      </c>
      <c r="F373">
        <f t="shared" si="23"/>
        <v>2.8269448205458046E-2</v>
      </c>
    </row>
    <row r="374" spans="2:6" x14ac:dyDescent="0.25">
      <c r="B374" s="33">
        <f t="shared" si="24"/>
        <v>8.3499999999999925</v>
      </c>
      <c r="C374" s="33">
        <f t="shared" si="22"/>
        <v>2.8897585580300811E-16</v>
      </c>
      <c r="E374" s="33">
        <f t="shared" si="25"/>
        <v>8.3499999999999925</v>
      </c>
      <c r="F374">
        <f t="shared" si="23"/>
        <v>2.8152021191823914E-2</v>
      </c>
    </row>
    <row r="375" spans="2:6" x14ac:dyDescent="0.25">
      <c r="B375" s="33">
        <f t="shared" si="24"/>
        <v>8.3999999999999932</v>
      </c>
      <c r="C375" s="33">
        <f t="shared" si="22"/>
        <v>1.9010815379080719E-16</v>
      </c>
      <c r="E375" s="33">
        <f t="shared" si="25"/>
        <v>8.3999999999999932</v>
      </c>
      <c r="F375">
        <f t="shared" si="23"/>
        <v>2.8034381083962077E-2</v>
      </c>
    </row>
    <row r="376" spans="2:6" x14ac:dyDescent="0.25">
      <c r="B376" s="33">
        <f t="shared" si="24"/>
        <v>8.449999999999994</v>
      </c>
      <c r="C376" s="33">
        <f t="shared" si="22"/>
        <v>1.2475391796708069E-16</v>
      </c>
      <c r="E376" s="33">
        <f t="shared" si="25"/>
        <v>8.449999999999994</v>
      </c>
      <c r="F376">
        <f t="shared" si="23"/>
        <v>2.7916534641981215E-2</v>
      </c>
    </row>
    <row r="377" spans="2:6" x14ac:dyDescent="0.25">
      <c r="B377" s="33">
        <f t="shared" si="24"/>
        <v>8.4999999999999947</v>
      </c>
      <c r="C377" s="33">
        <f t="shared" si="22"/>
        <v>8.166235631669899E-17</v>
      </c>
      <c r="E377" s="33">
        <f t="shared" si="25"/>
        <v>8.4999999999999947</v>
      </c>
      <c r="F377">
        <f t="shared" si="23"/>
        <v>2.7798488613099664E-2</v>
      </c>
    </row>
    <row r="378" spans="2:6" x14ac:dyDescent="0.25">
      <c r="B378" s="33">
        <f t="shared" si="24"/>
        <v>8.5499999999999954</v>
      </c>
      <c r="C378" s="33">
        <f t="shared" si="22"/>
        <v>5.3321687358236365E-17</v>
      </c>
      <c r="E378" s="33">
        <f t="shared" si="25"/>
        <v>8.5499999999999954</v>
      </c>
      <c r="F378">
        <f t="shared" si="23"/>
        <v>2.7680249731026285E-2</v>
      </c>
    </row>
    <row r="379" spans="2:6" x14ac:dyDescent="0.25">
      <c r="B379" s="33">
        <f t="shared" si="24"/>
        <v>8.5999999999999961</v>
      </c>
      <c r="C379" s="33">
        <f t="shared" si="22"/>
        <v>3.4729627485663062E-17</v>
      </c>
      <c r="E379" s="33">
        <f t="shared" si="25"/>
        <v>8.5999999999999961</v>
      </c>
      <c r="F379">
        <f t="shared" si="23"/>
        <v>2.7561824715345677E-2</v>
      </c>
    </row>
    <row r="380" spans="2:6" x14ac:dyDescent="0.25">
      <c r="B380" s="33">
        <f t="shared" si="24"/>
        <v>8.6499999999999968</v>
      </c>
      <c r="C380" s="33">
        <f t="shared" si="22"/>
        <v>2.2563716255206975E-17</v>
      </c>
      <c r="E380" s="33">
        <f t="shared" si="25"/>
        <v>8.6499999999999968</v>
      </c>
      <c r="F380">
        <f t="shared" si="23"/>
        <v>2.7443220270907735E-2</v>
      </c>
    </row>
    <row r="381" spans="2:6" x14ac:dyDescent="0.25">
      <c r="B381" s="33">
        <f t="shared" si="24"/>
        <v>8.6999999999999975</v>
      </c>
      <c r="C381" s="33">
        <f t="shared" si="22"/>
        <v>1.4622963575006788E-17</v>
      </c>
      <c r="E381" s="33">
        <f t="shared" si="25"/>
        <v>8.6999999999999975</v>
      </c>
      <c r="F381">
        <f t="shared" si="23"/>
        <v>2.732444308722163E-2</v>
      </c>
    </row>
    <row r="382" spans="2:6" x14ac:dyDescent="0.25">
      <c r="B382" s="33">
        <f t="shared" si="24"/>
        <v>8.7499999999999982</v>
      </c>
      <c r="C382" s="33">
        <f t="shared" si="22"/>
        <v>9.4531038819029871E-18</v>
      </c>
      <c r="E382" s="33">
        <f t="shared" si="25"/>
        <v>8.7499999999999982</v>
      </c>
      <c r="F382">
        <f t="shared" si="23"/>
        <v>2.720549983785436E-2</v>
      </c>
    </row>
    <row r="383" spans="2:6" x14ac:dyDescent="0.25">
      <c r="B383" s="33">
        <f t="shared" si="24"/>
        <v>8.7999999999999989</v>
      </c>
      <c r="C383" s="33">
        <f t="shared" si="22"/>
        <v>6.0957581295625051E-18</v>
      </c>
      <c r="E383" s="33">
        <f t="shared" si="25"/>
        <v>8.7999999999999989</v>
      </c>
      <c r="F383">
        <f t="shared" si="23"/>
        <v>2.7086397179833806E-2</v>
      </c>
    </row>
    <row r="384" spans="2:6" x14ac:dyDescent="0.25">
      <c r="B384" s="33">
        <f t="shared" si="24"/>
        <v>8.85</v>
      </c>
      <c r="C384" s="33">
        <f t="shared" si="22"/>
        <v>3.9209859525641429E-18</v>
      </c>
      <c r="E384" s="33">
        <f t="shared" si="25"/>
        <v>8.85</v>
      </c>
      <c r="F384">
        <f t="shared" si="23"/>
        <v>2.6967141753056534E-2</v>
      </c>
    </row>
    <row r="385" spans="2:6" x14ac:dyDescent="0.25">
      <c r="B385" s="33">
        <f t="shared" si="24"/>
        <v>8.9</v>
      </c>
      <c r="C385" s="33">
        <f t="shared" si="22"/>
        <v>2.5158057769514047E-18</v>
      </c>
      <c r="E385" s="33">
        <f t="shared" si="25"/>
        <v>8.9</v>
      </c>
      <c r="F385">
        <f t="shared" si="23"/>
        <v>2.6847740179700239E-2</v>
      </c>
    </row>
    <row r="386" spans="2:6" x14ac:dyDescent="0.25">
      <c r="B386" s="33">
        <f t="shared" si="24"/>
        <v>8.9500000000000011</v>
      </c>
      <c r="C386" s="33">
        <f t="shared" si="22"/>
        <v>1.6101754378815767E-18</v>
      </c>
      <c r="E386" s="33">
        <f t="shared" si="25"/>
        <v>8.9500000000000011</v>
      </c>
      <c r="F386">
        <f t="shared" si="23"/>
        <v>2.6728199063641017E-2</v>
      </c>
    </row>
    <row r="387" spans="2:6" x14ac:dyDescent="0.25">
      <c r="B387" s="33">
        <f t="shared" si="24"/>
        <v>9.0000000000000018</v>
      </c>
      <c r="C387" s="33">
        <f t="shared" si="22"/>
        <v>1.027977357166877E-18</v>
      </c>
      <c r="E387" s="33">
        <f t="shared" si="25"/>
        <v>9.0000000000000018</v>
      </c>
      <c r="F387">
        <f t="shared" si="23"/>
        <v>2.6608524989875475E-2</v>
      </c>
    </row>
    <row r="388" spans="2:6" x14ac:dyDescent="0.25">
      <c r="B388" s="33">
        <f t="shared" si="24"/>
        <v>9.0500000000000025</v>
      </c>
      <c r="C388" s="33">
        <f t="shared" si="22"/>
        <v>6.5464847990217442E-19</v>
      </c>
      <c r="E388" s="33">
        <f t="shared" si="25"/>
        <v>9.0500000000000025</v>
      </c>
      <c r="F388">
        <f t="shared" si="23"/>
        <v>2.6488724523947817E-2</v>
      </c>
    </row>
    <row r="389" spans="2:6" x14ac:dyDescent="0.25">
      <c r="B389" s="33">
        <f t="shared" si="24"/>
        <v>9.1000000000000032</v>
      </c>
      <c r="C389" s="33">
        <f t="shared" si="22"/>
        <v>4.1585989791150129E-19</v>
      </c>
      <c r="E389" s="33">
        <f t="shared" si="25"/>
        <v>9.1000000000000032</v>
      </c>
      <c r="F389">
        <f t="shared" si="23"/>
        <v>2.6368804211381807E-2</v>
      </c>
    </row>
    <row r="390" spans="2:6" x14ac:dyDescent="0.25">
      <c r="B390" s="33">
        <f t="shared" si="24"/>
        <v>9.1500000000000039</v>
      </c>
      <c r="C390" s="33">
        <f t="shared" si="22"/>
        <v>2.635118713874193E-19</v>
      </c>
      <c r="E390" s="33">
        <f t="shared" si="25"/>
        <v>9.1500000000000039</v>
      </c>
      <c r="F390">
        <f t="shared" si="23"/>
        <v>2.6248770577117879E-2</v>
      </c>
    </row>
    <row r="391" spans="2:6" x14ac:dyDescent="0.25">
      <c r="B391" s="33">
        <f t="shared" si="24"/>
        <v>9.2000000000000046</v>
      </c>
      <c r="C391" s="33">
        <f t="shared" si="22"/>
        <v>1.6655880323798462E-19</v>
      </c>
      <c r="E391" s="33">
        <f t="shared" si="25"/>
        <v>9.2000000000000046</v>
      </c>
      <c r="F391">
        <f t="shared" si="23"/>
        <v>2.6128630124955299E-2</v>
      </c>
    </row>
    <row r="392" spans="2:6" x14ac:dyDescent="0.25">
      <c r="B392" s="33">
        <f t="shared" si="24"/>
        <v>9.2500000000000053</v>
      </c>
      <c r="C392" s="33">
        <f t="shared" ref="C392:C407" si="26">_xlfn.NORM.DIST(B392,$B$3,$C$3,FALSE)</f>
        <v>1.0501449829969847E-19</v>
      </c>
      <c r="E392" s="33">
        <f t="shared" si="25"/>
        <v>9.2500000000000053</v>
      </c>
      <c r="F392">
        <f t="shared" ref="F392:F407" si="27">_xlfn.NORM.DIST(E392,E$3,F$3,FALSE)</f>
        <v>2.6008389336999557E-2</v>
      </c>
    </row>
    <row r="393" spans="2:6" x14ac:dyDescent="0.25">
      <c r="B393" s="33">
        <f t="shared" ref="B393:B407" si="28">B392+0.05</f>
        <v>9.300000000000006</v>
      </c>
      <c r="C393" s="33">
        <f t="shared" si="26"/>
        <v>6.6045798607389797E-20</v>
      </c>
      <c r="E393" s="33">
        <f t="shared" ref="E393:E407" si="29">E392+0.05</f>
        <v>9.300000000000006</v>
      </c>
      <c r="F393">
        <f t="shared" si="27"/>
        <v>2.588805467311487E-2</v>
      </c>
    </row>
    <row r="394" spans="2:6" x14ac:dyDescent="0.25">
      <c r="B394" s="33">
        <f t="shared" si="28"/>
        <v>9.3500000000000068</v>
      </c>
      <c r="C394" s="33">
        <f t="shared" si="26"/>
        <v>4.1433859946957661E-20</v>
      </c>
      <c r="E394" s="33">
        <f t="shared" si="29"/>
        <v>9.3500000000000068</v>
      </c>
      <c r="F394">
        <f t="shared" si="27"/>
        <v>2.5767632570382119E-2</v>
      </c>
    </row>
    <row r="395" spans="2:6" x14ac:dyDescent="0.25">
      <c r="B395" s="33">
        <f t="shared" si="28"/>
        <v>9.4000000000000075</v>
      </c>
      <c r="C395" s="33">
        <f t="shared" si="26"/>
        <v>2.5928647011002047E-20</v>
      </c>
      <c r="E395" s="33">
        <f t="shared" si="29"/>
        <v>9.4000000000000075</v>
      </c>
      <c r="F395">
        <f t="shared" si="27"/>
        <v>2.5647129442562016E-2</v>
      </c>
    </row>
    <row r="396" spans="2:6" x14ac:dyDescent="0.25">
      <c r="B396" s="33">
        <f t="shared" si="28"/>
        <v>9.4500000000000082</v>
      </c>
      <c r="C396" s="33">
        <f t="shared" si="26"/>
        <v>1.6185219021628003E-20</v>
      </c>
      <c r="E396" s="33">
        <f t="shared" si="29"/>
        <v>9.4500000000000082</v>
      </c>
      <c r="F396">
        <f t="shared" si="27"/>
        <v>2.5526551679563716E-2</v>
      </c>
    </row>
    <row r="397" spans="2:6" x14ac:dyDescent="0.25">
      <c r="B397" s="33">
        <f t="shared" si="28"/>
        <v>9.5000000000000089</v>
      </c>
      <c r="C397" s="33">
        <f t="shared" si="26"/>
        <v>1.0077935394299151E-20</v>
      </c>
      <c r="E397" s="33">
        <f t="shared" si="29"/>
        <v>9.5000000000000089</v>
      </c>
      <c r="F397">
        <f t="shared" si="27"/>
        <v>2.5405905646918879E-2</v>
      </c>
    </row>
    <row r="398" spans="2:6" x14ac:dyDescent="0.25">
      <c r="B398" s="33">
        <f t="shared" si="28"/>
        <v>9.5500000000000096</v>
      </c>
      <c r="C398" s="33">
        <f t="shared" si="26"/>
        <v>6.2594881692595681E-21</v>
      </c>
      <c r="E398" s="33">
        <f t="shared" si="29"/>
        <v>9.5500000000000096</v>
      </c>
      <c r="F398">
        <f t="shared" si="27"/>
        <v>2.5285197685261232E-2</v>
      </c>
    </row>
    <row r="399" spans="2:6" x14ac:dyDescent="0.25">
      <c r="B399" s="33">
        <f t="shared" si="28"/>
        <v>9.6000000000000103</v>
      </c>
      <c r="C399" s="33">
        <f t="shared" si="26"/>
        <v>3.8781119317465755E-21</v>
      </c>
      <c r="E399" s="33">
        <f t="shared" si="29"/>
        <v>9.6000000000000103</v>
      </c>
      <c r="F399">
        <f t="shared" si="27"/>
        <v>2.516443410981169E-2</v>
      </c>
    </row>
    <row r="400" spans="2:6" x14ac:dyDescent="0.25">
      <c r="B400" s="33">
        <f t="shared" si="28"/>
        <v>9.650000000000011</v>
      </c>
      <c r="C400" s="33">
        <f t="shared" si="26"/>
        <v>2.3967134898548304E-21</v>
      </c>
      <c r="E400" s="33">
        <f t="shared" si="29"/>
        <v>9.650000000000011</v>
      </c>
      <c r="F400">
        <f t="shared" si="27"/>
        <v>2.5043621209869079E-2</v>
      </c>
    </row>
    <row r="401" spans="2:6" x14ac:dyDescent="0.25">
      <c r="B401" s="33">
        <f t="shared" si="28"/>
        <v>9.7000000000000117</v>
      </c>
      <c r="C401" s="33">
        <f t="shared" si="26"/>
        <v>1.4774954927040865E-21</v>
      </c>
      <c r="E401" s="33">
        <f t="shared" si="29"/>
        <v>9.7000000000000117</v>
      </c>
      <c r="F401">
        <f t="shared" si="27"/>
        <v>2.4922765248306562E-2</v>
      </c>
    </row>
    <row r="402" spans="2:6" x14ac:dyDescent="0.25">
      <c r="B402" s="33">
        <f t="shared" si="28"/>
        <v>9.7500000000000124</v>
      </c>
      <c r="C402" s="33">
        <f t="shared" si="26"/>
        <v>9.085534311975567E-22</v>
      </c>
      <c r="E402" s="33">
        <f t="shared" si="29"/>
        <v>9.7500000000000124</v>
      </c>
      <c r="F402">
        <f t="shared" si="27"/>
        <v>2.4801872461073682E-2</v>
      </c>
    </row>
    <row r="403" spans="2:6" x14ac:dyDescent="0.25">
      <c r="B403" s="33">
        <f t="shared" si="28"/>
        <v>9.8000000000000131</v>
      </c>
      <c r="C403" s="33">
        <f t="shared" si="26"/>
        <v>5.5730000227200179E-22</v>
      </c>
      <c r="E403" s="33">
        <f t="shared" si="29"/>
        <v>9.8000000000000131</v>
      </c>
      <c r="F403">
        <f t="shared" si="27"/>
        <v>2.4680949056704243E-2</v>
      </c>
    </row>
    <row r="404" spans="2:6" x14ac:dyDescent="0.25">
      <c r="B404" s="33">
        <f t="shared" si="28"/>
        <v>9.8500000000000139</v>
      </c>
      <c r="C404" s="33">
        <f t="shared" si="26"/>
        <v>3.409901866279583E-22</v>
      </c>
      <c r="E404" s="33">
        <f t="shared" si="29"/>
        <v>9.8500000000000139</v>
      </c>
      <c r="F404">
        <f t="shared" si="27"/>
        <v>2.4560001215829949E-2</v>
      </c>
    </row>
    <row r="405" spans="2:6" x14ac:dyDescent="0.25">
      <c r="B405" s="33">
        <f t="shared" si="28"/>
        <v>9.9000000000000146</v>
      </c>
      <c r="C405" s="33">
        <f t="shared" si="26"/>
        <v>2.0811768202025288E-22</v>
      </c>
      <c r="E405" s="33">
        <f t="shared" si="29"/>
        <v>9.9000000000000146</v>
      </c>
      <c r="F405">
        <f t="shared" si="27"/>
        <v>2.4439035090699921E-2</v>
      </c>
    </row>
    <row r="406" spans="2:6" x14ac:dyDescent="0.25">
      <c r="B406" s="33">
        <f t="shared" si="28"/>
        <v>9.9500000000000153</v>
      </c>
      <c r="C406" s="33">
        <f t="shared" si="26"/>
        <v>1.2670400521820448E-22</v>
      </c>
      <c r="E406" s="33">
        <f t="shared" si="29"/>
        <v>9.9500000000000153</v>
      </c>
      <c r="F406">
        <f t="shared" si="27"/>
        <v>2.4318056804706046E-2</v>
      </c>
    </row>
    <row r="407" spans="2:6" x14ac:dyDescent="0.25">
      <c r="B407" s="33">
        <f t="shared" si="28"/>
        <v>10.000000000000016</v>
      </c>
      <c r="C407" s="33">
        <f t="shared" si="26"/>
        <v>7.6945986267052162E-23</v>
      </c>
      <c r="E407" s="33">
        <f t="shared" si="29"/>
        <v>10.000000000000016</v>
      </c>
      <c r="F407">
        <f t="shared" si="27"/>
        <v>2.4197072451914301E-2</v>
      </c>
    </row>
    <row r="408" spans="2:6" x14ac:dyDescent="0.25">
      <c r="B408" s="33"/>
    </row>
    <row r="409" spans="2:6" x14ac:dyDescent="0.25">
      <c r="B409" s="33"/>
    </row>
    <row r="410" spans="2:6" x14ac:dyDescent="0.25">
      <c r="B410" s="33"/>
    </row>
    <row r="411" spans="2:6" x14ac:dyDescent="0.25">
      <c r="B411" s="33"/>
    </row>
    <row r="412" spans="2:6" x14ac:dyDescent="0.25">
      <c r="B412" s="33"/>
    </row>
    <row r="413" spans="2:6" x14ac:dyDescent="0.25">
      <c r="B413" s="33"/>
    </row>
    <row r="414" spans="2:6" x14ac:dyDescent="0.25">
      <c r="B414" s="33"/>
    </row>
    <row r="415" spans="2:6" x14ac:dyDescent="0.25">
      <c r="B415" s="33"/>
    </row>
    <row r="416" spans="2:6" x14ac:dyDescent="0.25">
      <c r="B416" s="33"/>
    </row>
    <row r="417" spans="2:2" x14ac:dyDescent="0.25">
      <c r="B417" s="33"/>
    </row>
    <row r="418" spans="2:2" x14ac:dyDescent="0.25">
      <c r="B418" s="33"/>
    </row>
    <row r="419" spans="2:2" x14ac:dyDescent="0.25">
      <c r="B419" s="33"/>
    </row>
    <row r="420" spans="2:2" x14ac:dyDescent="0.25">
      <c r="B420" s="33"/>
    </row>
    <row r="421" spans="2:2" x14ac:dyDescent="0.25">
      <c r="B421" s="33"/>
    </row>
    <row r="422" spans="2:2" x14ac:dyDescent="0.25">
      <c r="B422" s="33"/>
    </row>
    <row r="423" spans="2:2" x14ac:dyDescent="0.25">
      <c r="B423" s="33"/>
    </row>
    <row r="424" spans="2:2" x14ac:dyDescent="0.25">
      <c r="B424" s="33"/>
    </row>
    <row r="425" spans="2:2" x14ac:dyDescent="0.25">
      <c r="B425" s="33"/>
    </row>
    <row r="426" spans="2:2" x14ac:dyDescent="0.25">
      <c r="B426" s="33"/>
    </row>
    <row r="427" spans="2:2" x14ac:dyDescent="0.25">
      <c r="B427" s="33"/>
    </row>
    <row r="428" spans="2:2" x14ac:dyDescent="0.25">
      <c r="B428" s="33"/>
    </row>
    <row r="429" spans="2:2" x14ac:dyDescent="0.25">
      <c r="B429" s="33"/>
    </row>
    <row r="430" spans="2:2" x14ac:dyDescent="0.25">
      <c r="B430" s="33"/>
    </row>
    <row r="431" spans="2:2" x14ac:dyDescent="0.25">
      <c r="B431" s="33"/>
    </row>
    <row r="432" spans="2:2" x14ac:dyDescent="0.25">
      <c r="B432" s="33"/>
    </row>
    <row r="433" spans="2:2" x14ac:dyDescent="0.25">
      <c r="B433" s="33"/>
    </row>
    <row r="434" spans="2:2" x14ac:dyDescent="0.25">
      <c r="B434" s="33"/>
    </row>
    <row r="435" spans="2:2" x14ac:dyDescent="0.25">
      <c r="B435" s="33"/>
    </row>
    <row r="436" spans="2:2" x14ac:dyDescent="0.25">
      <c r="B436" s="33"/>
    </row>
    <row r="437" spans="2:2" x14ac:dyDescent="0.25">
      <c r="B437" s="33"/>
    </row>
    <row r="438" spans="2:2" x14ac:dyDescent="0.25">
      <c r="B438" s="33"/>
    </row>
    <row r="439" spans="2:2" x14ac:dyDescent="0.25">
      <c r="B439" s="33"/>
    </row>
    <row r="440" spans="2:2" x14ac:dyDescent="0.25">
      <c r="B440" s="33"/>
    </row>
    <row r="441" spans="2:2" x14ac:dyDescent="0.25">
      <c r="B441" s="33"/>
    </row>
    <row r="442" spans="2:2" x14ac:dyDescent="0.25">
      <c r="B442" s="33"/>
    </row>
    <row r="443" spans="2:2" x14ac:dyDescent="0.25">
      <c r="B443" s="33"/>
    </row>
    <row r="444" spans="2:2" x14ac:dyDescent="0.25">
      <c r="B444" s="33"/>
    </row>
    <row r="445" spans="2:2" x14ac:dyDescent="0.25">
      <c r="B445" s="33"/>
    </row>
    <row r="446" spans="2:2" x14ac:dyDescent="0.25">
      <c r="B446" s="33"/>
    </row>
    <row r="447" spans="2:2" x14ac:dyDescent="0.25">
      <c r="B447" s="33"/>
    </row>
    <row r="448" spans="2:2" x14ac:dyDescent="0.25">
      <c r="B448" s="33"/>
    </row>
    <row r="449" spans="2:2" x14ac:dyDescent="0.25">
      <c r="B449" s="33"/>
    </row>
    <row r="450" spans="2:2" x14ac:dyDescent="0.25">
      <c r="B450" s="33"/>
    </row>
    <row r="451" spans="2:2" x14ac:dyDescent="0.25">
      <c r="B451" s="33"/>
    </row>
    <row r="452" spans="2:2" x14ac:dyDescent="0.25">
      <c r="B452" s="33"/>
    </row>
    <row r="453" spans="2:2" x14ac:dyDescent="0.25">
      <c r="B453" s="33"/>
    </row>
    <row r="454" spans="2:2" x14ac:dyDescent="0.25">
      <c r="B454" s="33"/>
    </row>
    <row r="455" spans="2:2" x14ac:dyDescent="0.25">
      <c r="B455" s="33"/>
    </row>
    <row r="456" spans="2:2" x14ac:dyDescent="0.25">
      <c r="B456" s="33"/>
    </row>
    <row r="457" spans="2:2" x14ac:dyDescent="0.25">
      <c r="B457" s="33"/>
    </row>
    <row r="458" spans="2:2" x14ac:dyDescent="0.25">
      <c r="B458" s="33"/>
    </row>
    <row r="459" spans="2:2" x14ac:dyDescent="0.25">
      <c r="B459" s="33"/>
    </row>
    <row r="460" spans="2:2" x14ac:dyDescent="0.25">
      <c r="B460" s="33"/>
    </row>
    <row r="461" spans="2:2" x14ac:dyDescent="0.25">
      <c r="B461" s="33"/>
    </row>
    <row r="462" spans="2:2" x14ac:dyDescent="0.25">
      <c r="B462" s="33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P17"/>
  <sheetViews>
    <sheetView topLeftCell="A2" zoomScale="130" zoomScaleNormal="130" workbookViewId="0">
      <selection activeCell="M6" sqref="M6"/>
    </sheetView>
  </sheetViews>
  <sheetFormatPr defaultRowHeight="15" x14ac:dyDescent="0.25"/>
  <cols>
    <col min="9" max="9" width="7.28515625" customWidth="1"/>
    <col min="10" max="10" width="10.85546875" customWidth="1"/>
    <col min="12" max="12" width="1.7109375" customWidth="1"/>
    <col min="13" max="13" width="17.5703125" customWidth="1"/>
    <col min="14" max="14" width="18.28515625" customWidth="1"/>
    <col min="15" max="15" width="16.28515625" customWidth="1"/>
    <col min="16" max="16" width="10.5703125" bestFit="1" customWidth="1"/>
  </cols>
  <sheetData>
    <row r="2" spans="10:16" ht="15.75" x14ac:dyDescent="0.25">
      <c r="M2" s="16" t="s">
        <v>37</v>
      </c>
      <c r="N2" s="16" t="s">
        <v>38</v>
      </c>
      <c r="O2" s="17">
        <f>1-N4</f>
        <v>3.7531190163248351E-2</v>
      </c>
      <c r="P2" s="18">
        <f>O2*100</f>
        <v>3.7531190163248351</v>
      </c>
    </row>
    <row r="3" spans="10:16" ht="15.75" x14ac:dyDescent="0.25">
      <c r="M3" s="16"/>
      <c r="N3" s="16"/>
      <c r="O3" s="16"/>
      <c r="P3" s="16"/>
    </row>
    <row r="4" spans="10:16" ht="15.75" x14ac:dyDescent="0.25">
      <c r="M4" s="16" t="s">
        <v>39</v>
      </c>
      <c r="N4" s="17">
        <f>_xlfn.NORM.DIST(36,K16,K17,TRUE)</f>
        <v>0.96246880983675165</v>
      </c>
      <c r="O4" s="16"/>
      <c r="P4" s="16"/>
    </row>
    <row r="5" spans="10:16" ht="15.75" x14ac:dyDescent="0.25">
      <c r="M5" s="19"/>
      <c r="N5" s="20"/>
      <c r="O5" s="19"/>
      <c r="P5" s="19"/>
    </row>
    <row r="6" spans="10:16" ht="15.75" x14ac:dyDescent="0.25">
      <c r="M6" s="19"/>
      <c r="N6" s="20"/>
      <c r="O6" s="19"/>
      <c r="P6" s="19"/>
    </row>
    <row r="7" spans="10:16" ht="15.75" x14ac:dyDescent="0.25">
      <c r="M7" s="21" t="s">
        <v>41</v>
      </c>
      <c r="N7" s="22">
        <f>_xlfn.NORM.DIST(30,K16,K17,TRUE)</f>
        <v>0.23899361231052862</v>
      </c>
      <c r="O7" s="21"/>
      <c r="P7" s="23">
        <f>N7*100</f>
        <v>23.899361231052861</v>
      </c>
    </row>
    <row r="8" spans="10:16" ht="15.75" x14ac:dyDescent="0.25">
      <c r="M8" s="19"/>
      <c r="N8" s="19"/>
      <c r="O8" s="19"/>
      <c r="P8" s="19"/>
    </row>
    <row r="9" spans="10:16" ht="15.75" x14ac:dyDescent="0.25">
      <c r="M9" s="19"/>
      <c r="N9" s="19"/>
      <c r="O9" s="19"/>
      <c r="P9" s="19"/>
    </row>
    <row r="10" spans="10:16" ht="15.75" x14ac:dyDescent="0.25">
      <c r="M10" s="24" t="s">
        <v>42</v>
      </c>
      <c r="N10" s="24" t="s">
        <v>43</v>
      </c>
      <c r="O10" s="24"/>
      <c r="P10" s="25">
        <f>O12*100</f>
        <v>67.490268311132013</v>
      </c>
    </row>
    <row r="11" spans="10:16" ht="15.75" x14ac:dyDescent="0.25">
      <c r="M11" s="24"/>
      <c r="N11" s="24"/>
      <c r="O11" s="24"/>
      <c r="P11" s="24"/>
    </row>
    <row r="12" spans="10:16" ht="15.75" x14ac:dyDescent="0.25">
      <c r="M12" s="24" t="s">
        <v>44</v>
      </c>
      <c r="N12" s="26">
        <f>_xlfn.NORM.DIST(35,K16,K17,TRUE)</f>
        <v>0.9138962954218488</v>
      </c>
      <c r="O12" s="26">
        <f>N12-N13</f>
        <v>0.67490268311132018</v>
      </c>
      <c r="P12" s="24"/>
    </row>
    <row r="13" spans="10:16" ht="15.75" x14ac:dyDescent="0.25">
      <c r="M13" s="24" t="s">
        <v>45</v>
      </c>
      <c r="N13" s="26">
        <f>_xlfn.NORM.DIST(30,K16,K17,TRUE)</f>
        <v>0.23899361231052862</v>
      </c>
      <c r="O13" s="24"/>
      <c r="P13" s="24"/>
    </row>
    <row r="16" spans="10:16" ht="18.75" x14ac:dyDescent="0.3">
      <c r="J16" s="15" t="s">
        <v>23</v>
      </c>
      <c r="K16" s="15">
        <v>31.71</v>
      </c>
    </row>
    <row r="17" spans="1:11" ht="18.75" x14ac:dyDescent="0.3">
      <c r="A17">
        <f>2018-1980</f>
        <v>38</v>
      </c>
      <c r="J17" s="15" t="s">
        <v>40</v>
      </c>
      <c r="K17" s="15">
        <v>2.41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2:F15"/>
  <sheetViews>
    <sheetView topLeftCell="A5" zoomScale="150" zoomScaleNormal="150" workbookViewId="0">
      <selection activeCell="B12" sqref="B12"/>
    </sheetView>
  </sheetViews>
  <sheetFormatPr defaultRowHeight="15" x14ac:dyDescent="0.25"/>
  <cols>
    <col min="1" max="1" width="11.5703125" customWidth="1"/>
    <col min="9" max="9" width="12" bestFit="1" customWidth="1"/>
  </cols>
  <sheetData>
    <row r="12" spans="1:6" x14ac:dyDescent="0.25">
      <c r="A12" t="s">
        <v>26</v>
      </c>
      <c r="B12">
        <v>10000</v>
      </c>
      <c r="D12">
        <f>_xlfn.NORM.DIST(A14,B12,B13,TRUE)</f>
        <v>0.30853753872598688</v>
      </c>
    </row>
    <row r="13" spans="1:6" x14ac:dyDescent="0.25">
      <c r="A13" t="s">
        <v>90</v>
      </c>
      <c r="B13">
        <v>400</v>
      </c>
      <c r="D13">
        <f>_xlfn.NORM.DIST(A15,B12,B13,TRUE)</f>
        <v>0.84134474606854304</v>
      </c>
      <c r="E13">
        <f>D13-D12</f>
        <v>0.53280720734255616</v>
      </c>
      <c r="F13">
        <f>E13*100</f>
        <v>53.280720734255617</v>
      </c>
    </row>
    <row r="14" spans="1:6" x14ac:dyDescent="0.25">
      <c r="A14">
        <v>9800</v>
      </c>
    </row>
    <row r="15" spans="1:6" x14ac:dyDescent="0.25">
      <c r="A15">
        <v>10400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"/>
  <sheetViews>
    <sheetView workbookViewId="0">
      <selection activeCell="B2" sqref="B2"/>
    </sheetView>
  </sheetViews>
  <sheetFormatPr defaultRowHeight="15" x14ac:dyDescent="0.25"/>
  <cols>
    <col min="1" max="1" width="11" customWidth="1"/>
    <col min="2" max="2" width="11.85546875" customWidth="1"/>
  </cols>
  <sheetData>
    <row r="1" spans="1:2" ht="21" x14ac:dyDescent="0.35">
      <c r="A1" s="49" t="s">
        <v>51</v>
      </c>
      <c r="B1" s="49" t="s">
        <v>54</v>
      </c>
    </row>
    <row r="2" spans="1:2" ht="21" x14ac:dyDescent="0.35">
      <c r="A2" s="49">
        <v>0</v>
      </c>
      <c r="B2" s="49">
        <v>40</v>
      </c>
    </row>
    <row r="3" spans="1:2" ht="21" x14ac:dyDescent="0.35">
      <c r="A3" s="49">
        <v>5</v>
      </c>
      <c r="B3" s="49">
        <v>20</v>
      </c>
    </row>
    <row r="4" spans="1:2" ht="21" x14ac:dyDescent="0.35">
      <c r="A4" s="49">
        <v>10</v>
      </c>
      <c r="B4" s="49">
        <v>10</v>
      </c>
    </row>
    <row r="5" spans="1:2" ht="21" x14ac:dyDescent="0.35">
      <c r="A5" s="49">
        <v>15</v>
      </c>
      <c r="B5" s="49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Discreto</vt:lpstr>
      <vt:lpstr>Contínuos</vt:lpstr>
      <vt:lpstr>ASSIMETRIA_CURTOSE</vt:lpstr>
      <vt:lpstr>Quartil_BoxPlot</vt:lpstr>
      <vt:lpstr>AMOSTRAGEM</vt:lpstr>
      <vt:lpstr>Distribuição Normal</vt:lpstr>
      <vt:lpstr>Exercício_Distribuição_Normal</vt:lpstr>
      <vt:lpstr>Exercício</vt:lpstr>
      <vt:lpstr>Regressão Linear</vt:lpstr>
      <vt:lpstr>Regreessão quadrátca</vt:lpstr>
      <vt:lpstr>Teste duas médias</vt:lpstr>
      <vt:lpstr>TESTE T</vt:lpstr>
      <vt:lpstr>Teste T (significativo)</vt:lpstr>
      <vt:lpstr>Teste z</vt:lpstr>
      <vt:lpstr>Planilha4</vt:lpstr>
      <vt:lpstr>Teste t (uni e bicaudal)</vt:lpstr>
      <vt:lpstr>Planilha3</vt:lpstr>
      <vt:lpstr>Anava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2021-05-25T00:20:30Z</dcterms:created>
  <dcterms:modified xsi:type="dcterms:W3CDTF">2024-03-15T14:40:21Z</dcterms:modified>
</cp:coreProperties>
</file>