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Admin\Documents\Sewa 25\Data Analysis Project\"/>
    </mc:Choice>
  </mc:AlternateContent>
  <xr:revisionPtr revIDLastSave="0" documentId="13_ncr:1_{A5F3619C-A186-4D8B-8D39-7A4D45D3DE6B}" xr6:coauthVersionLast="47" xr6:coauthVersionMax="47" xr10:uidLastSave="{00000000-0000-0000-0000-000000000000}"/>
  <bookViews>
    <workbookView xWindow="-110" yWindow="-110" windowWidth="19420" windowHeight="11500" activeTab="3" xr2:uid="{E5A6845F-AE16-41C8-A549-B7E250A8A92E}"/>
  </bookViews>
  <sheets>
    <sheet name="Master" sheetId="1" r:id="rId1"/>
    <sheet name="Lists" sheetId="7" r:id="rId2"/>
    <sheet name="Data Entry" sheetId="6" r:id="rId3"/>
    <sheet name="Sheet5" sheetId="8" r:id="rId4"/>
    <sheet name="Sheet1" sheetId="5" r:id="rId5"/>
    <sheet name="Sheet3" sheetId="4" r:id="rId6"/>
  </sheets>
  <definedNames>
    <definedName name="Animal">Lists!$H$2:$H$4</definedName>
    <definedName name="Disaster">Lists!$D$2:$D$7</definedName>
    <definedName name="Education">Lists!$G$2:$G$10</definedName>
    <definedName name="Environmental">Lists!$I$2:$I$6</definedName>
    <definedName name="Healthcare">Lists!$C$2:$C$10</definedName>
    <definedName name="Humanitarian">Lists!$E$2:$E$10</definedName>
    <definedName name="Level_1">Lists!$A$2:$A$10</definedName>
    <definedName name="Months">Lists!$K$2:$K$13</definedName>
    <definedName name="Nutrition">Lists!$B$3</definedName>
    <definedName name="_xlnm.Print_Area" localSheetId="0">Master!$A$3:$N$82</definedName>
    <definedName name="Slicer_Level_1">#N/A</definedName>
    <definedName name="Slicer_Level_2">#N/A</definedName>
    <definedName name="Slicer_Organisation_Name">#N/A</definedName>
    <definedName name="Slicer_Project_Year">#N/A</definedName>
    <definedName name="Socioeconomic">Lists!$F$2:$F$7</definedName>
    <definedName name="Year">Lists!$L$2:$L$10</definedName>
  </definedNames>
  <calcPr calcId="191029"/>
  <pivotCaches>
    <pivotCache cacheId="0" r:id="rId7"/>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4:slicerCache r:id="rId11"/>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 i="1" l="1"/>
  <c r="W5" i="5"/>
  <c r="X5" i="5"/>
  <c r="Y5" i="5"/>
  <c r="Z5" i="5" s="1"/>
  <c r="W6" i="5"/>
  <c r="X6" i="5"/>
  <c r="Y6" i="5"/>
  <c r="Z6" i="5"/>
  <c r="W7" i="5"/>
  <c r="X7" i="5"/>
  <c r="Y7" i="5"/>
  <c r="Z7" i="5"/>
  <c r="W8" i="5"/>
  <c r="X8" i="5"/>
  <c r="Y8" i="5"/>
  <c r="Z8" i="5"/>
  <c r="W9" i="5"/>
  <c r="X9" i="5"/>
  <c r="Y9" i="5"/>
  <c r="Z9" i="5"/>
  <c r="W10" i="5"/>
  <c r="X10" i="5"/>
  <c r="Y10" i="5" s="1"/>
  <c r="Z10" i="5" s="1"/>
  <c r="W11" i="5"/>
  <c r="X11" i="5" s="1"/>
  <c r="Y11" i="5" s="1"/>
  <c r="Z11" i="5" s="1"/>
  <c r="W12" i="5"/>
  <c r="X12" i="5"/>
  <c r="Y12" i="5"/>
  <c r="Z12" i="5"/>
  <c r="V6" i="5"/>
  <c r="V7" i="5"/>
  <c r="V8" i="5"/>
  <c r="V9" i="5"/>
  <c r="V10" i="5"/>
  <c r="V11" i="5"/>
  <c r="V12" i="5"/>
  <c r="V5" i="5"/>
  <c r="U6" i="5"/>
  <c r="U7" i="5"/>
  <c r="U8" i="5"/>
  <c r="U9" i="5"/>
  <c r="U10" i="5"/>
  <c r="U11" i="5"/>
  <c r="U12" i="5"/>
  <c r="U5" i="5"/>
  <c r="M237" i="1"/>
  <c r="M236" i="1"/>
  <c r="M234" i="1"/>
  <c r="M233" i="1"/>
  <c r="P233" i="1"/>
  <c r="P234" i="1"/>
  <c r="P229" i="1"/>
  <c r="P230" i="1"/>
  <c r="P231" i="1"/>
  <c r="P232" i="1"/>
  <c r="P235" i="1"/>
  <c r="P236" i="1"/>
  <c r="P237" i="1"/>
  <c r="P238" i="1"/>
  <c r="P239" i="1"/>
  <c r="P240" i="1"/>
  <c r="P241" i="1"/>
  <c r="P242" i="1"/>
  <c r="P243" i="1"/>
  <c r="P244" i="1"/>
  <c r="P245" i="1"/>
  <c r="P246" i="1"/>
  <c r="P247" i="1"/>
  <c r="P248" i="1"/>
  <c r="P249" i="1"/>
  <c r="P250" i="1"/>
  <c r="M213" i="1"/>
  <c r="M212" i="1"/>
  <c r="M211" i="1"/>
  <c r="M210" i="1"/>
  <c r="M209" i="1"/>
  <c r="M204" i="1"/>
  <c r="N228" i="1"/>
  <c r="N227" i="1"/>
  <c r="N226" i="1"/>
  <c r="N225" i="1"/>
  <c r="N224" i="1"/>
  <c r="N223" i="1"/>
  <c r="N222" i="1"/>
  <c r="N221" i="1"/>
  <c r="N220" i="1"/>
  <c r="N219" i="1"/>
  <c r="N218" i="1"/>
  <c r="N217" i="1"/>
  <c r="N216" i="1"/>
  <c r="N215" i="1"/>
  <c r="N214" i="1"/>
  <c r="P4" i="1"/>
  <c r="P13" i="1"/>
  <c r="P14" i="1"/>
  <c r="P15" i="1"/>
  <c r="P28" i="1"/>
  <c r="P125" i="1"/>
  <c r="P134" i="1"/>
  <c r="P118" i="1"/>
  <c r="P120" i="1"/>
  <c r="P149" i="1"/>
  <c r="P136" i="1"/>
  <c r="P159" i="1"/>
  <c r="P162" i="1"/>
  <c r="P168" i="1"/>
  <c r="P177" i="1"/>
  <c r="P9" i="1"/>
  <c r="P29" i="1"/>
  <c r="P148" i="1"/>
  <c r="P103" i="1"/>
  <c r="P104" i="1"/>
  <c r="P105" i="1"/>
  <c r="P37" i="1"/>
  <c r="P106" i="1"/>
  <c r="P39" i="1"/>
  <c r="P115" i="1"/>
  <c r="P116" i="1"/>
  <c r="P82" i="1"/>
  <c r="P117" i="1"/>
  <c r="P46" i="1"/>
  <c r="P126" i="1"/>
  <c r="P48" i="1"/>
  <c r="P86" i="1"/>
  <c r="P51" i="1"/>
  <c r="P52" i="1"/>
  <c r="P58" i="1"/>
  <c r="P59" i="1"/>
  <c r="P60" i="1"/>
  <c r="P61" i="1"/>
  <c r="P62" i="1"/>
  <c r="P63" i="1"/>
  <c r="P64" i="1"/>
  <c r="P65" i="1"/>
  <c r="P88" i="1"/>
  <c r="P127" i="1"/>
  <c r="P68" i="1"/>
  <c r="P158" i="1"/>
  <c r="P139" i="1"/>
  <c r="P142" i="1"/>
  <c r="P36" i="1"/>
  <c r="P67" i="1"/>
  <c r="P96" i="1"/>
  <c r="P75" i="1"/>
  <c r="P10" i="1"/>
  <c r="P11" i="1"/>
  <c r="P12" i="1"/>
  <c r="P16" i="1"/>
  <c r="P81" i="1"/>
  <c r="P111" i="1"/>
  <c r="P80" i="1"/>
  <c r="P194" i="1"/>
  <c r="P196" i="1"/>
  <c r="P198" i="1"/>
  <c r="P163" i="1"/>
  <c r="P200" i="1"/>
  <c r="P83" i="1"/>
  <c r="P90" i="1"/>
  <c r="P202" i="1"/>
  <c r="P95" i="1"/>
  <c r="P93" i="1"/>
  <c r="P130" i="1"/>
  <c r="P190" i="1"/>
  <c r="P97" i="1"/>
  <c r="P191" i="1"/>
  <c r="P69" i="1"/>
  <c r="P30" i="1"/>
  <c r="P89" i="1"/>
  <c r="P119" i="1"/>
  <c r="P112" i="1"/>
  <c r="P187" i="1"/>
  <c r="P192" i="1"/>
  <c r="P87" i="1"/>
  <c r="P165" i="1"/>
  <c r="P22" i="1"/>
  <c r="P23" i="1"/>
  <c r="P24" i="1"/>
  <c r="P25" i="1"/>
  <c r="P26" i="1"/>
  <c r="P66" i="1"/>
  <c r="P34" i="1"/>
  <c r="P38" i="1"/>
  <c r="P166" i="1"/>
  <c r="P108" i="1"/>
  <c r="P122" i="1"/>
  <c r="P98" i="1"/>
  <c r="P137" i="1"/>
  <c r="P123" i="1"/>
  <c r="P40" i="1"/>
  <c r="P18" i="1"/>
  <c r="P41" i="1"/>
  <c r="P45" i="1"/>
  <c r="P47" i="1"/>
  <c r="P74" i="1"/>
  <c r="P85" i="1"/>
  <c r="P113" i="1"/>
  <c r="P195" i="1"/>
  <c r="P99" i="1"/>
  <c r="P197" i="1"/>
  <c r="P110" i="1"/>
  <c r="P114" i="1"/>
  <c r="P150" i="1"/>
  <c r="P144" i="1"/>
  <c r="P100" i="1"/>
  <c r="P161" i="1"/>
  <c r="P107" i="1"/>
  <c r="P199" i="1"/>
  <c r="P171" i="1"/>
  <c r="P174" i="1"/>
  <c r="P121" i="1"/>
  <c r="P135" i="1"/>
  <c r="P178" i="1"/>
  <c r="P183" i="1"/>
  <c r="P185" i="1"/>
  <c r="P140" i="1"/>
  <c r="P145" i="1"/>
  <c r="P157" i="1"/>
  <c r="P44" i="1"/>
  <c r="P49" i="1"/>
  <c r="P160" i="1"/>
  <c r="P152" i="1"/>
  <c r="P164" i="1"/>
  <c r="P201" i="1"/>
  <c r="P203" i="1"/>
  <c r="P193" i="1"/>
  <c r="P189" i="1"/>
  <c r="P128" i="1"/>
  <c r="P175" i="1"/>
  <c r="P131" i="1"/>
  <c r="P124" i="1"/>
  <c r="P133" i="1"/>
  <c r="P143" i="1"/>
  <c r="P147" i="1"/>
  <c r="P186" i="1"/>
  <c r="P151" i="1"/>
  <c r="P205" i="1"/>
  <c r="P154" i="1"/>
  <c r="P84" i="1"/>
  <c r="P153" i="1"/>
  <c r="P155" i="1"/>
  <c r="P132" i="1"/>
  <c r="P91" i="1"/>
  <c r="P206" i="1"/>
  <c r="P92" i="1"/>
  <c r="P207" i="1"/>
  <c r="P109" i="1"/>
  <c r="P208" i="1"/>
  <c r="P129" i="1"/>
  <c r="P188" i="1"/>
  <c r="P146" i="1"/>
  <c r="P77" i="1"/>
  <c r="P204" i="1"/>
  <c r="P78" i="1"/>
  <c r="P79" i="1"/>
  <c r="P101" i="1"/>
  <c r="P102" i="1"/>
  <c r="P209" i="1"/>
  <c r="P210" i="1"/>
  <c r="P211" i="1"/>
  <c r="P212" i="1"/>
  <c r="P213" i="1"/>
  <c r="N90" i="1"/>
  <c r="M202" i="1"/>
  <c r="M200" i="1"/>
  <c r="M198" i="1"/>
  <c r="M196" i="1"/>
  <c r="M194" i="1"/>
  <c r="P57" i="1"/>
  <c r="P56" i="1"/>
  <c r="P55" i="1"/>
  <c r="P54" i="1"/>
  <c r="P179" i="1"/>
  <c r="P72" i="1"/>
  <c r="P73" i="1"/>
  <c r="P156" i="1"/>
  <c r="P71" i="1"/>
  <c r="P70" i="1"/>
  <c r="P32" i="1"/>
  <c r="P33" i="1"/>
  <c r="P50" i="1"/>
  <c r="P43" i="1"/>
  <c r="P42" i="1"/>
  <c r="P35" i="1"/>
  <c r="P182" i="1"/>
  <c r="P141" i="1"/>
  <c r="P181" i="1"/>
  <c r="P138" i="1"/>
  <c r="P94" i="1"/>
  <c r="P180" i="1"/>
  <c r="P173" i="1"/>
  <c r="P176" i="1"/>
  <c r="P7" i="1"/>
  <c r="P6" i="1"/>
  <c r="P5" i="1"/>
  <c r="P8" i="1"/>
  <c r="P53" i="1"/>
  <c r="P31" i="1"/>
  <c r="P76" i="1"/>
  <c r="P27" i="1"/>
  <c r="P17" i="1"/>
  <c r="P21" i="1"/>
  <c r="P19" i="1"/>
  <c r="P20" i="1"/>
  <c r="N145" i="1"/>
  <c r="N152" i="1"/>
  <c r="N135" i="1"/>
  <c r="N164" i="1"/>
  <c r="N98" i="1"/>
  <c r="N107" i="1"/>
  <c r="N121" i="1"/>
  <c r="N100" i="1"/>
  <c r="N87" i="1"/>
  <c r="N30" i="1"/>
  <c r="N99" i="1"/>
  <c r="N142" i="1"/>
  <c r="N139" i="1"/>
  <c r="N117" i="1"/>
  <c r="N116" i="1"/>
  <c r="N115" i="1"/>
  <c r="N127" i="1"/>
  <c r="N126" i="1"/>
  <c r="N136" i="1"/>
  <c r="N162" i="1"/>
  <c r="N159" i="1"/>
  <c r="N177" i="1"/>
  <c r="N16" i="1"/>
  <c r="N12" i="1"/>
  <c r="N11" i="1"/>
  <c r="N10" i="1"/>
  <c r="N9" i="1"/>
  <c r="N86" i="1"/>
  <c r="N82" i="1"/>
  <c r="N190" i="1"/>
  <c r="N161" i="1"/>
  <c r="N140" i="1"/>
  <c r="N84" i="1"/>
  <c r="N132" i="1"/>
  <c r="N44" i="1"/>
  <c r="N49" i="1"/>
  <c r="N202" i="1"/>
  <c r="N200" i="1"/>
  <c r="N198" i="1"/>
  <c r="N196" i="1"/>
  <c r="N194" i="1"/>
  <c r="N111" i="1"/>
  <c r="N88" i="1"/>
  <c r="N146" i="1"/>
  <c r="N160" i="1"/>
  <c r="N157" i="1"/>
  <c r="N92" i="1"/>
  <c r="N193" i="1"/>
  <c r="N91" i="1"/>
  <c r="N184" i="1"/>
  <c r="P184" i="1" s="1"/>
  <c r="N172" i="1"/>
  <c r="P172" i="1" s="1"/>
  <c r="N169" i="1"/>
  <c r="P169" i="1" s="1"/>
  <c r="N170" i="1"/>
  <c r="P170" i="1" s="1"/>
  <c r="N167" i="1"/>
  <c r="P167" i="1" s="1"/>
  <c r="I9" i="4"/>
  <c r="I14" i="4"/>
  <c r="I15" i="4"/>
  <c r="I16" i="4"/>
  <c r="I17" i="4"/>
  <c r="I18" i="4"/>
  <c r="I19" i="4"/>
  <c r="I20" i="4"/>
  <c r="I21" i="4"/>
  <c r="I22" i="4"/>
  <c r="I23" i="4"/>
  <c r="I31" i="4"/>
  <c r="I32" i="4"/>
  <c r="I33" i="4"/>
  <c r="I34" i="4"/>
  <c r="I37" i="4"/>
  <c r="I38" i="4"/>
  <c r="I39" i="4"/>
  <c r="I40" i="4"/>
  <c r="I41" i="4"/>
  <c r="I42" i="4"/>
  <c r="I43" i="4"/>
  <c r="I44" i="4"/>
  <c r="I45" i="4"/>
  <c r="I8" i="4"/>
  <c r="I24" i="4"/>
  <c r="I28" i="4"/>
  <c r="I35" i="4"/>
  <c r="I36" i="4"/>
  <c r="I46" i="4"/>
  <c r="I2" i="4"/>
  <c r="H6" i="4"/>
  <c r="H7" i="4"/>
  <c r="H9" i="4"/>
  <c r="H12" i="4"/>
  <c r="H13" i="4"/>
  <c r="H14" i="4"/>
  <c r="H15" i="4"/>
  <c r="H16" i="4"/>
  <c r="H17" i="4"/>
  <c r="H18" i="4"/>
  <c r="H19" i="4"/>
  <c r="H20" i="4"/>
  <c r="H21" i="4"/>
  <c r="H22" i="4"/>
  <c r="H23" i="4"/>
  <c r="H24" i="4"/>
  <c r="H26" i="4"/>
  <c r="H27" i="4"/>
  <c r="H28" i="4"/>
  <c r="H31" i="4"/>
  <c r="H32" i="4"/>
  <c r="H33" i="4"/>
  <c r="H34" i="4"/>
  <c r="H35" i="4"/>
  <c r="H36" i="4"/>
  <c r="H37" i="4"/>
  <c r="H38" i="4"/>
  <c r="H39" i="4"/>
  <c r="H40" i="4"/>
  <c r="H41" i="4"/>
  <c r="H42" i="4"/>
  <c r="H43" i="4"/>
  <c r="H44" i="4"/>
  <c r="H45" i="4"/>
  <c r="H46" i="4"/>
  <c r="H50" i="4"/>
  <c r="H51" i="4"/>
  <c r="H53" i="4"/>
  <c r="H54" i="4"/>
  <c r="H2" i="4"/>
  <c r="G3" i="4"/>
  <c r="H3" i="4"/>
  <c r="I3" i="4"/>
  <c r="K3" i="4"/>
  <c r="G4" i="4"/>
  <c r="H4" i="4"/>
  <c r="I4" i="4"/>
  <c r="K4" i="4"/>
  <c r="G5" i="4"/>
  <c r="H5" i="4"/>
  <c r="I5" i="4"/>
  <c r="K5" i="4"/>
  <c r="G6" i="4"/>
  <c r="I6" i="4"/>
  <c r="K6" i="4"/>
  <c r="G7" i="4"/>
  <c r="I7" i="4"/>
  <c r="K7" i="4"/>
  <c r="G8" i="4"/>
  <c r="H8" i="4"/>
  <c r="K8" i="4"/>
  <c r="G9" i="4"/>
  <c r="K9" i="4"/>
  <c r="G10" i="4"/>
  <c r="H10" i="4"/>
  <c r="I10" i="4"/>
  <c r="K10" i="4"/>
  <c r="G11" i="4"/>
  <c r="H11" i="4"/>
  <c r="I11" i="4"/>
  <c r="K11" i="4"/>
  <c r="G12" i="4"/>
  <c r="I12" i="4"/>
  <c r="K12" i="4"/>
  <c r="G13" i="4"/>
  <c r="I13" i="4"/>
  <c r="K13" i="4"/>
  <c r="G14" i="4"/>
  <c r="K14" i="4"/>
  <c r="G15" i="4"/>
  <c r="K15" i="4"/>
  <c r="G16" i="4"/>
  <c r="K16" i="4"/>
  <c r="G17" i="4"/>
  <c r="K17" i="4"/>
  <c r="G18" i="4"/>
  <c r="K18" i="4"/>
  <c r="G19" i="4"/>
  <c r="K19" i="4"/>
  <c r="G20" i="4"/>
  <c r="K20" i="4"/>
  <c r="G21" i="4"/>
  <c r="K21" i="4"/>
  <c r="G22" i="4"/>
  <c r="K22" i="4"/>
  <c r="G23" i="4"/>
  <c r="K23" i="4"/>
  <c r="G24" i="4"/>
  <c r="K24" i="4"/>
  <c r="G25" i="4"/>
  <c r="H25" i="4"/>
  <c r="I25" i="4"/>
  <c r="K25" i="4"/>
  <c r="G26" i="4"/>
  <c r="I26" i="4"/>
  <c r="K26" i="4"/>
  <c r="G27" i="4"/>
  <c r="I27" i="4"/>
  <c r="K27" i="4"/>
  <c r="G28" i="4"/>
  <c r="K28" i="4"/>
  <c r="G29" i="4"/>
  <c r="H29" i="4"/>
  <c r="I29" i="4"/>
  <c r="K29" i="4"/>
  <c r="G30" i="4"/>
  <c r="H30" i="4"/>
  <c r="I30" i="4"/>
  <c r="K30" i="4"/>
  <c r="G31" i="4"/>
  <c r="K31" i="4"/>
  <c r="G32" i="4"/>
  <c r="K32" i="4"/>
  <c r="G33" i="4"/>
  <c r="K33" i="4"/>
  <c r="G34" i="4"/>
  <c r="K34" i="4"/>
  <c r="G35" i="4"/>
  <c r="K35" i="4"/>
  <c r="G36" i="4"/>
  <c r="K36" i="4"/>
  <c r="G37" i="4"/>
  <c r="K37" i="4"/>
  <c r="G38" i="4"/>
  <c r="K38" i="4"/>
  <c r="G39" i="4"/>
  <c r="K39" i="4"/>
  <c r="G40" i="4"/>
  <c r="K40" i="4"/>
  <c r="G41" i="4"/>
  <c r="K41" i="4"/>
  <c r="G42" i="4"/>
  <c r="K42" i="4"/>
  <c r="G43" i="4"/>
  <c r="K43" i="4"/>
  <c r="G44" i="4"/>
  <c r="K44" i="4"/>
  <c r="G45" i="4"/>
  <c r="K45" i="4"/>
  <c r="G46" i="4"/>
  <c r="K46" i="4"/>
  <c r="G47" i="4"/>
  <c r="H47" i="4"/>
  <c r="I47" i="4"/>
  <c r="K47" i="4"/>
  <c r="G48" i="4"/>
  <c r="H48" i="4"/>
  <c r="I48" i="4"/>
  <c r="K48" i="4"/>
  <c r="G49" i="4"/>
  <c r="H49" i="4"/>
  <c r="I49" i="4"/>
  <c r="K49" i="4"/>
  <c r="G50" i="4"/>
  <c r="I50" i="4"/>
  <c r="K50" i="4"/>
  <c r="G51" i="4"/>
  <c r="I51" i="4"/>
  <c r="K51" i="4"/>
  <c r="G52" i="4"/>
  <c r="H52" i="4"/>
  <c r="I52" i="4"/>
  <c r="K52" i="4"/>
  <c r="G53" i="4"/>
  <c r="I53" i="4"/>
  <c r="K53" i="4"/>
  <c r="G54" i="4"/>
  <c r="I54" i="4"/>
  <c r="K54" i="4"/>
  <c r="G2" i="4"/>
  <c r="K2" i="4"/>
  <c r="U2" i="1" l="1"/>
  <c r="U3" i="1"/>
</calcChain>
</file>

<file path=xl/sharedStrings.xml><?xml version="1.0" encoding="utf-8"?>
<sst xmlns="http://schemas.openxmlformats.org/spreadsheetml/2006/main" count="2380" uniqueCount="600">
  <si>
    <t>Organisation Name</t>
  </si>
  <si>
    <t>Contact Person</t>
  </si>
  <si>
    <t>Contact</t>
  </si>
  <si>
    <t>Project Year</t>
  </si>
  <si>
    <t>Unit</t>
  </si>
  <si>
    <t>Quantity</t>
  </si>
  <si>
    <t>Volunteer Hours</t>
  </si>
  <si>
    <t>Province</t>
  </si>
  <si>
    <t>Region (N,E,S,W)</t>
  </si>
  <si>
    <t>Value R</t>
  </si>
  <si>
    <t>Ramakrishna Centre of South Africa - Phoenix</t>
  </si>
  <si>
    <t>Veresh  Singh</t>
  </si>
  <si>
    <t>084556 1991</t>
  </si>
  <si>
    <t>Number of Consultations</t>
  </si>
  <si>
    <t>KZN</t>
  </si>
  <si>
    <t>E</t>
  </si>
  <si>
    <t xml:space="preserve">Number of Beneficiaries </t>
  </si>
  <si>
    <t xml:space="preserve">Number of Items Printed  and Distributed </t>
  </si>
  <si>
    <t>KZN &amp; GAUTENG</t>
  </si>
  <si>
    <t>LP Gas Project</t>
  </si>
  <si>
    <t xml:space="preserve">Number of Families Benefitted </t>
  </si>
  <si>
    <t>Solar Lights</t>
  </si>
  <si>
    <t>Pre-Paid Electricity Vouchers</t>
  </si>
  <si>
    <t xml:space="preserve">Number of Animals Benefitted </t>
  </si>
  <si>
    <t>0845561991</t>
  </si>
  <si>
    <t xml:space="preserve">Stationery Packs, Nivedita School Bags &amp; Musical Instruments </t>
  </si>
  <si>
    <t>Value of Relief Work Undertaken</t>
  </si>
  <si>
    <t>Stationery Packs, Nivedita School Bags, Maths Sets, School Wear, PPE.</t>
  </si>
  <si>
    <t>0845561992</t>
  </si>
  <si>
    <t xml:space="preserve">Number of Youth and Children </t>
  </si>
  <si>
    <t>0845561993</t>
  </si>
  <si>
    <t>Nourish to Flourish CMSA</t>
  </si>
  <si>
    <t>Pavan Maharaj</t>
  </si>
  <si>
    <t>0722984828</t>
  </si>
  <si>
    <t>Nutrition</t>
  </si>
  <si>
    <t>Meals</t>
  </si>
  <si>
    <t>S</t>
  </si>
  <si>
    <t>Sewa International SA</t>
  </si>
  <si>
    <t>Shailan</t>
  </si>
  <si>
    <t>0796965188</t>
  </si>
  <si>
    <t>Humanitarian Relief</t>
  </si>
  <si>
    <t>Blankets</t>
  </si>
  <si>
    <t>N,S</t>
  </si>
  <si>
    <t>Education</t>
  </si>
  <si>
    <t>Students</t>
  </si>
  <si>
    <t>N,E,S</t>
  </si>
  <si>
    <t>KZN, GP</t>
  </si>
  <si>
    <t>Homes</t>
  </si>
  <si>
    <t>N</t>
  </si>
  <si>
    <t>Women</t>
  </si>
  <si>
    <t>Water Tanks</t>
  </si>
  <si>
    <t>Litres of Water</t>
  </si>
  <si>
    <t>Grocery Hampers</t>
  </si>
  <si>
    <t>Oxygen Concentrators</t>
  </si>
  <si>
    <t>N, E, S</t>
  </si>
  <si>
    <t>SSSGCSA</t>
  </si>
  <si>
    <t xml:space="preserve">Deven </t>
  </si>
  <si>
    <t>+27 83 335 5317</t>
  </si>
  <si>
    <t>42 Clinics
1485 pints</t>
  </si>
  <si>
    <t>KZN / WC</t>
  </si>
  <si>
    <t>N,E,S,W</t>
  </si>
  <si>
    <t>Medical Clinics</t>
  </si>
  <si>
    <t>9 Clinics
915 patients</t>
  </si>
  <si>
    <t>5 Clinics
420 patients</t>
  </si>
  <si>
    <t>KZN / GP</t>
  </si>
  <si>
    <t>5 Clinics
176 patients</t>
  </si>
  <si>
    <t>Optom Clinics</t>
  </si>
  <si>
    <t>7 Clinics
380 patients
216 Glasses Dispensed</t>
  </si>
  <si>
    <t>163 Clinics
7539 pints</t>
  </si>
  <si>
    <t>National</t>
  </si>
  <si>
    <t>1928 patients</t>
  </si>
  <si>
    <t>50 operations</t>
  </si>
  <si>
    <t>12 Clinics
443 patients</t>
  </si>
  <si>
    <t>16 Clinics
850 patients
428 Glasses Dispensed</t>
  </si>
  <si>
    <t>KZN / GP / WC</t>
  </si>
  <si>
    <t>175 Clinics
8178 pints</t>
  </si>
  <si>
    <t>25 Clinics
1976 patients</t>
  </si>
  <si>
    <t>75 operations</t>
  </si>
  <si>
    <t>13 Clinics
528 patients</t>
  </si>
  <si>
    <t xml:space="preserve">15 Clinics
823 patients
</t>
  </si>
  <si>
    <t>134 Clinics
6131 pints</t>
  </si>
  <si>
    <t>248 Dogs
14 Cats</t>
  </si>
  <si>
    <t>Go Green</t>
  </si>
  <si>
    <t>&gt;4690 Trees Planted</t>
  </si>
  <si>
    <t>PTA</t>
  </si>
  <si>
    <t>Centre, Region and National</t>
  </si>
  <si>
    <t>Sri Sarada Devi Ashram</t>
  </si>
  <si>
    <t>Avinash Sanichur</t>
  </si>
  <si>
    <t>n/a</t>
  </si>
  <si>
    <t>Hampers</t>
  </si>
  <si>
    <t>Students taught</t>
  </si>
  <si>
    <t>Spiritual Counselling</t>
  </si>
  <si>
    <t>Counselling hours</t>
  </si>
  <si>
    <t>Various food items, medical consultations, clothing, school fees, feeding, training and women empowerment etc.</t>
  </si>
  <si>
    <t>Shantik Foundation</t>
  </si>
  <si>
    <t>Sunil</t>
  </si>
  <si>
    <t>0734461898</t>
  </si>
  <si>
    <t>Academic Tuition</t>
  </si>
  <si>
    <t xml:space="preserve">Upskilled </t>
  </si>
  <si>
    <t>Student Loans</t>
  </si>
  <si>
    <t>Programmes</t>
  </si>
  <si>
    <t>SME Loan</t>
  </si>
  <si>
    <t>Youth</t>
  </si>
  <si>
    <t>Tongaat Hindu Unity Forum</t>
  </si>
  <si>
    <t>Yogan Naidoo</t>
  </si>
  <si>
    <t>081 354 9245</t>
  </si>
  <si>
    <t>Metabolic</t>
  </si>
  <si>
    <t>Navin Panday</t>
  </si>
  <si>
    <t>081 039 2268</t>
  </si>
  <si>
    <t>Metabolic testing</t>
  </si>
  <si>
    <t>Sugie Govender</t>
  </si>
  <si>
    <t>073 356 5918</t>
  </si>
  <si>
    <t>Vedananda Govindsamy</t>
  </si>
  <si>
    <t>083 384 0190</t>
  </si>
  <si>
    <t>Construction</t>
  </si>
  <si>
    <t>Hampers, furniture</t>
  </si>
  <si>
    <t>Hampers, etc</t>
  </si>
  <si>
    <t>Hot meals</t>
  </si>
  <si>
    <t>Oxygen concentrators</t>
  </si>
  <si>
    <t>Level 1</t>
  </si>
  <si>
    <t>Level 2</t>
  </si>
  <si>
    <t>Healthcare</t>
  </si>
  <si>
    <t>Disaster Response</t>
  </si>
  <si>
    <t>Hours</t>
  </si>
  <si>
    <t>Environmental</t>
  </si>
  <si>
    <t>Socioeconomic Development</t>
  </si>
  <si>
    <t>Animal Welfare</t>
  </si>
  <si>
    <t>Listeners</t>
  </si>
  <si>
    <t>Followers</t>
  </si>
  <si>
    <t>Position</t>
  </si>
  <si>
    <t>R Value</t>
  </si>
  <si>
    <t>Project</t>
  </si>
  <si>
    <t>Category</t>
  </si>
  <si>
    <t>Project 1</t>
  </si>
  <si>
    <t>Project 2</t>
  </si>
  <si>
    <t>Project 3</t>
  </si>
  <si>
    <t>Project 4</t>
  </si>
  <si>
    <t>Project 5</t>
  </si>
  <si>
    <t>Project 6</t>
  </si>
  <si>
    <t>Project 7</t>
  </si>
  <si>
    <t>Project 8</t>
  </si>
  <si>
    <t>Project 9</t>
  </si>
  <si>
    <t>Project 10</t>
  </si>
  <si>
    <t>Project 11</t>
  </si>
  <si>
    <t>Project 12</t>
  </si>
  <si>
    <t>Project 13</t>
  </si>
  <si>
    <t>Project 14</t>
  </si>
  <si>
    <t>Project 15</t>
  </si>
  <si>
    <t>Project 16</t>
  </si>
  <si>
    <t>Project 17</t>
  </si>
  <si>
    <t>Project 18</t>
  </si>
  <si>
    <t>Project 19</t>
  </si>
  <si>
    <t>Project 20</t>
  </si>
  <si>
    <t>Project 21</t>
  </si>
  <si>
    <t>Project 22</t>
  </si>
  <si>
    <t>Project 23</t>
  </si>
  <si>
    <t>Project 24</t>
  </si>
  <si>
    <t>Project 25</t>
  </si>
  <si>
    <t>Project 26</t>
  </si>
  <si>
    <t>Project 27</t>
  </si>
  <si>
    <t>Project 28</t>
  </si>
  <si>
    <t>Project 29</t>
  </si>
  <si>
    <t>Project 30</t>
  </si>
  <si>
    <t>Project 31</t>
  </si>
  <si>
    <t>Project 32</t>
  </si>
  <si>
    <t>Project 33</t>
  </si>
  <si>
    <t>Project 34</t>
  </si>
  <si>
    <t>Project 35</t>
  </si>
  <si>
    <t>Project 36</t>
  </si>
  <si>
    <t>Project 37</t>
  </si>
  <si>
    <t>Project 38</t>
  </si>
  <si>
    <t>Project 39</t>
  </si>
  <si>
    <t>Project 40</t>
  </si>
  <si>
    <t>Project 41</t>
  </si>
  <si>
    <t>Project 42</t>
  </si>
  <si>
    <t>Project 43</t>
  </si>
  <si>
    <t>Project 44</t>
  </si>
  <si>
    <t>Project 45</t>
  </si>
  <si>
    <t>Project 46</t>
  </si>
  <si>
    <t>Project 47</t>
  </si>
  <si>
    <t>Project 48</t>
  </si>
  <si>
    <t>Project 49</t>
  </si>
  <si>
    <t>Project 50</t>
  </si>
  <si>
    <t>Project 51</t>
  </si>
  <si>
    <t>Project 52</t>
  </si>
  <si>
    <t>Project 53</t>
  </si>
  <si>
    <t>Grama Seva including centre ditribution</t>
  </si>
  <si>
    <t>104 wheelchairs loaned out to needy recipients at no charge</t>
  </si>
  <si>
    <t>4,650 hot meals
3,778 units x  5-litre bottled water
616 non-perishable food hampers
1254 blankets
418 towels
333 hygiene packs
402 sanitary pads
5 tons of clothing</t>
  </si>
  <si>
    <t xml:space="preserve">22 uninsured houses targeted and repairs conducted including:
- installation of new roofs, gutters, ceilings and cornices. electrical, plumbing, plastering, new windows, doors and painting. </t>
  </si>
  <si>
    <t>South Coast Wellness Clinic - National Seed Distribution</t>
  </si>
  <si>
    <t>103 Packs Distributed</t>
  </si>
  <si>
    <t>Food for Love</t>
  </si>
  <si>
    <t>Viresh</t>
  </si>
  <si>
    <t>0814201784</t>
  </si>
  <si>
    <t>All</t>
  </si>
  <si>
    <t>200 hours per year</t>
  </si>
  <si>
    <t xml:space="preserve">KZN only </t>
  </si>
  <si>
    <t xml:space="preserve">Mainly verulam and surrounding farms </t>
  </si>
  <si>
    <t>CTHSS</t>
  </si>
  <si>
    <t>Jaywant Parbhoo</t>
  </si>
  <si>
    <t>0844060262</t>
  </si>
  <si>
    <t>Western cape</t>
  </si>
  <si>
    <t>jaywant Parbhoo</t>
  </si>
  <si>
    <t>South African Hindu Maha</t>
  </si>
  <si>
    <t>Mala</t>
  </si>
  <si>
    <t>0848115651</t>
  </si>
  <si>
    <t>Womens Sanitary</t>
  </si>
  <si>
    <t>Civil Unrest</t>
  </si>
  <si>
    <t>70 TONS</t>
  </si>
  <si>
    <t>KNZ</t>
  </si>
  <si>
    <t>Building</t>
  </si>
  <si>
    <t>Pietermaritzburg</t>
  </si>
  <si>
    <t>Wheelchairs</t>
  </si>
  <si>
    <t>TUFF Breakfast</t>
  </si>
  <si>
    <t>School Lunch</t>
  </si>
  <si>
    <t>Diwali Lunch</t>
  </si>
  <si>
    <t>Sarva Dharma Ashram</t>
  </si>
  <si>
    <t>Swamiji</t>
  </si>
  <si>
    <t>Vetcare</t>
  </si>
  <si>
    <t xml:space="preserve">Xray, blood tests, treatment in hospital and outpatient, outreach camps, mental health talks for animal welfare workers. </t>
  </si>
  <si>
    <t>BAPS Charities</t>
  </si>
  <si>
    <t>Hemang Desai</t>
  </si>
  <si>
    <t>072 602 8377</t>
  </si>
  <si>
    <t>Gauteng, WC, KZN</t>
  </si>
  <si>
    <t>Mahesh Naik</t>
  </si>
  <si>
    <t>083 469 0002</t>
  </si>
  <si>
    <t>Boreholes</t>
  </si>
  <si>
    <t>1 00</t>
  </si>
  <si>
    <t>JHB Central, Tongaat</t>
  </si>
  <si>
    <r>
      <rPr>
        <sz val="11"/>
        <rFont val="Aptos Narrow"/>
        <scheme val="minor"/>
      </rPr>
      <t>Various food items, medical consultations, clothing, school fees, feeding, training and women empowerment
etc.</t>
    </r>
  </si>
  <si>
    <t>Impact</t>
  </si>
  <si>
    <t>Souls</t>
  </si>
  <si>
    <t xml:space="preserve">15 Homes </t>
  </si>
  <si>
    <t>41 600 Litres of Water</t>
  </si>
  <si>
    <t>25 000 Meals</t>
  </si>
  <si>
    <t>30 Pension quarters</t>
  </si>
  <si>
    <t>3 000 Hampers</t>
  </si>
  <si>
    <t>500 Hot meals</t>
  </si>
  <si>
    <t>11 Oxygen concentrators</t>
  </si>
  <si>
    <t xml:space="preserve">4,650 hot meals
3,778 units x  5-litre bottled water
616 non-perishable food hampers
1254 blankets
418 towels
333 hygiene packs
402 sanitary pads
5 tons of clothing </t>
  </si>
  <si>
    <t xml:space="preserve">70 TONS </t>
  </si>
  <si>
    <t>2 Boreholes</t>
  </si>
  <si>
    <t>20 Construction Projects</t>
  </si>
  <si>
    <t>3 000 Hampers and furniture</t>
  </si>
  <si>
    <t>2 000 Hampers</t>
  </si>
  <si>
    <t>24 399 students</t>
  </si>
  <si>
    <t>225 Individuals</t>
  </si>
  <si>
    <t>20 285 students</t>
  </si>
  <si>
    <t>135 individuals</t>
  </si>
  <si>
    <t>99 individuals</t>
  </si>
  <si>
    <t>9 591 students</t>
  </si>
  <si>
    <t>258 students</t>
  </si>
  <si>
    <t>797 students</t>
  </si>
  <si>
    <t>15 students</t>
  </si>
  <si>
    <t>18 students</t>
  </si>
  <si>
    <t>75 students</t>
  </si>
  <si>
    <t>39 students</t>
  </si>
  <si>
    <t>43 students</t>
  </si>
  <si>
    <t>44 students</t>
  </si>
  <si>
    <t>45 students</t>
  </si>
  <si>
    <t>300 uniforms</t>
  </si>
  <si>
    <t>300 Stationery packs</t>
  </si>
  <si>
    <t>600 lunches</t>
  </si>
  <si>
    <t>100 shoes</t>
  </si>
  <si>
    <t>300 lunches</t>
  </si>
  <si>
    <t>300 students</t>
  </si>
  <si>
    <t>Stationery</t>
  </si>
  <si>
    <t>Lunches</t>
  </si>
  <si>
    <t>103 seed packs</t>
  </si>
  <si>
    <t>Tree Planting</t>
  </si>
  <si>
    <t>Beach Clean Up</t>
  </si>
  <si>
    <t>Pets</t>
  </si>
  <si>
    <t>39 188 consultations</t>
  </si>
  <si>
    <t>38 714 consultations</t>
  </si>
  <si>
    <t>29 763 consultations</t>
  </si>
  <si>
    <t>23 155 consultations</t>
  </si>
  <si>
    <t>10 417 consultations</t>
  </si>
  <si>
    <t>100 Oxygen Concentrators</t>
  </si>
  <si>
    <t>400 Metabolic Testing</t>
  </si>
  <si>
    <t>104 wheelchairs loaned out</t>
  </si>
  <si>
    <t>915 patients (9 Clinics)</t>
  </si>
  <si>
    <t>420 patients (5 Clinics)</t>
  </si>
  <si>
    <t>176 patients (5 Clinics,)</t>
  </si>
  <si>
    <t>380 patients, 216 Glasses Dispensed (7 Clinics)</t>
  </si>
  <si>
    <t>443 patients (12 Clinics)</t>
  </si>
  <si>
    <t>850 patients, 428 Glasses Dispensed (16 Clinics)</t>
  </si>
  <si>
    <t>528 patients (13 Clinics)</t>
  </si>
  <si>
    <t>823 patients (15 Clinics)</t>
  </si>
  <si>
    <t>10 wheelchairs</t>
  </si>
  <si>
    <t>500 blankets</t>
  </si>
  <si>
    <t>250 blankets</t>
  </si>
  <si>
    <t>14 families</t>
  </si>
  <si>
    <t>35 families</t>
  </si>
  <si>
    <t>10 families</t>
  </si>
  <si>
    <t>389 people</t>
  </si>
  <si>
    <t>Blankets NGO/Medical Support Blanket Drive</t>
  </si>
  <si>
    <t>Old Age Home</t>
  </si>
  <si>
    <t>Number of 2500 l Rain Water  Harvesting Tanks Installed
Sarada Ganga Water Project</t>
  </si>
  <si>
    <t>Water Projects</t>
  </si>
  <si>
    <t>275 people</t>
  </si>
  <si>
    <t>90 people</t>
  </si>
  <si>
    <t>85 people</t>
  </si>
  <si>
    <t>80 people</t>
  </si>
  <si>
    <t>1000 blankets</t>
  </si>
  <si>
    <t>1 060 blankets</t>
  </si>
  <si>
    <t>1 000 blankets</t>
  </si>
  <si>
    <t>Hampers - Home for the Abused</t>
  </si>
  <si>
    <t>Children's Home</t>
  </si>
  <si>
    <t>Care Facilities</t>
  </si>
  <si>
    <t>17 families</t>
  </si>
  <si>
    <t>15 families</t>
  </si>
  <si>
    <t>8 families</t>
  </si>
  <si>
    <t>150 hampers</t>
  </si>
  <si>
    <t>40 families</t>
  </si>
  <si>
    <t>7 Rain Water Tanks</t>
  </si>
  <si>
    <t>8 Rain Water Tanks</t>
  </si>
  <si>
    <t>6 Rain Water Tanks</t>
  </si>
  <si>
    <t>13 Water Tanks</t>
  </si>
  <si>
    <t>2 jojo tanks</t>
  </si>
  <si>
    <t>Building Team / Go Green - ojo tanks with concrete bases - Frasers Community</t>
  </si>
  <si>
    <t>8 people</t>
  </si>
  <si>
    <t>1 loan</t>
  </si>
  <si>
    <t>50 Farmers</t>
  </si>
  <si>
    <t>166 People</t>
  </si>
  <si>
    <t>94 People</t>
  </si>
  <si>
    <t>21 People</t>
  </si>
  <si>
    <t>33 People</t>
  </si>
  <si>
    <t>34 People</t>
  </si>
  <si>
    <t>150 People</t>
  </si>
  <si>
    <t>120 People</t>
  </si>
  <si>
    <t>61 people</t>
  </si>
  <si>
    <t>69 people</t>
  </si>
  <si>
    <t>67 people</t>
  </si>
  <si>
    <t>42 people</t>
  </si>
  <si>
    <t>15 youth</t>
  </si>
  <si>
    <t>feeding - religion</t>
  </si>
  <si>
    <t>food parcels - community</t>
  </si>
  <si>
    <t>Long life foods - tonnes</t>
  </si>
  <si>
    <t>15 tonnes - Long life foods</t>
  </si>
  <si>
    <t>380 surgeries</t>
  </si>
  <si>
    <t>South Coast Beach Cleanup - Bags of trash collects</t>
  </si>
  <si>
    <t>105 bags of trash</t>
  </si>
  <si>
    <t>10 000 hampers</t>
  </si>
  <si>
    <t>Level 3</t>
  </si>
  <si>
    <t>262 animals</t>
  </si>
  <si>
    <t>Vet Clinics</t>
  </si>
  <si>
    <t>Feral Surgeries</t>
  </si>
  <si>
    <t>Pension quarters - Construction</t>
  </si>
  <si>
    <t>COVID-19</t>
  </si>
  <si>
    <t>Tornado</t>
  </si>
  <si>
    <t>Floods</t>
  </si>
  <si>
    <t>Animal</t>
  </si>
  <si>
    <t>Disaster</t>
  </si>
  <si>
    <t>Tuition</t>
  </si>
  <si>
    <t>Counselling</t>
  </si>
  <si>
    <t>School Kits</t>
  </si>
  <si>
    <t>200 students</t>
  </si>
  <si>
    <t>Value Based</t>
  </si>
  <si>
    <t>School Uniforms</t>
  </si>
  <si>
    <t>School Shoes</t>
  </si>
  <si>
    <t>Seed Distrubution</t>
  </si>
  <si>
    <t>Blood Drive</t>
  </si>
  <si>
    <t xml:space="preserve">Cataracts </t>
  </si>
  <si>
    <t>Dental</t>
  </si>
  <si>
    <t>Agricultural</t>
  </si>
  <si>
    <t>Mother and Child</t>
  </si>
  <si>
    <t>Home Support</t>
  </si>
  <si>
    <t>Feeding - underpriveliged</t>
  </si>
  <si>
    <t>Socioeconomic</t>
  </si>
  <si>
    <t>Cultural</t>
  </si>
  <si>
    <t>Legal Aid</t>
  </si>
  <si>
    <t>65 programmes</t>
  </si>
  <si>
    <t>50 programmes</t>
  </si>
  <si>
    <t>Business Loans</t>
  </si>
  <si>
    <t>Skills Development</t>
  </si>
  <si>
    <t>Farmers - SMME Farming Upskill</t>
  </si>
  <si>
    <t>Humanitarian</t>
  </si>
  <si>
    <t>U-Impact</t>
  </si>
  <si>
    <t>150 Hampers</t>
  </si>
  <si>
    <t>R555k Flood Reflief</t>
  </si>
  <si>
    <t>163k literature packs</t>
  </si>
  <si>
    <t>58k literature packs</t>
  </si>
  <si>
    <t>32k literature packs</t>
  </si>
  <si>
    <t>38k literature packs</t>
  </si>
  <si>
    <t>36k literature packs</t>
  </si>
  <si>
    <t>12k school kits</t>
  </si>
  <si>
    <t>16k school kits</t>
  </si>
  <si>
    <t>500 Hampers</t>
  </si>
  <si>
    <t>500 people</t>
  </si>
  <si>
    <t>Open Air School</t>
  </si>
  <si>
    <t>1 k sanitary packs</t>
  </si>
  <si>
    <t>500 sanitary packs</t>
  </si>
  <si>
    <t>2 608 hampers</t>
  </si>
  <si>
    <t>2 210 hampers</t>
  </si>
  <si>
    <t>2 116 hampers</t>
  </si>
  <si>
    <t>1 793 hampers</t>
  </si>
  <si>
    <t>1 705 hampers</t>
  </si>
  <si>
    <t>480 counselling hours</t>
  </si>
  <si>
    <t>528 counselling hours</t>
  </si>
  <si>
    <t>624 counselling hours</t>
  </si>
  <si>
    <t>832 counselling hours</t>
  </si>
  <si>
    <t>884 counselling hours</t>
  </si>
  <si>
    <t>600 meals</t>
  </si>
  <si>
    <t>1000 hampers</t>
  </si>
  <si>
    <t>200 hampers</t>
  </si>
  <si>
    <t>120 hampers</t>
  </si>
  <si>
    <t>377 animals</t>
  </si>
  <si>
    <t>443 animals</t>
  </si>
  <si>
    <t>378 animals</t>
  </si>
  <si>
    <t>392 animals</t>
  </si>
  <si>
    <t>300 meals</t>
  </si>
  <si>
    <t>200 meals</t>
  </si>
  <si>
    <t>399 animals</t>
  </si>
  <si>
    <t>7.6m meals</t>
  </si>
  <si>
    <t>4.4m meals</t>
  </si>
  <si>
    <t>8 178 pints (175 Clinics)</t>
  </si>
  <si>
    <t>7 539 pints (163 Clinics)</t>
  </si>
  <si>
    <t>6 131 pints (134 Clinics)</t>
  </si>
  <si>
    <t>1 485 pints (42 Clinics)</t>
  </si>
  <si>
    <t>60k meals</t>
  </si>
  <si>
    <t>59k meals</t>
  </si>
  <si>
    <t>64k meals</t>
  </si>
  <si>
    <t>67k meals</t>
  </si>
  <si>
    <t>61k meals</t>
  </si>
  <si>
    <t>R1.4m Funding</t>
  </si>
  <si>
    <t>95k meals</t>
  </si>
  <si>
    <t>900k meals</t>
  </si>
  <si>
    <t>800k meals</t>
  </si>
  <si>
    <t>600k meals</t>
  </si>
  <si>
    <t>500k meals</t>
  </si>
  <si>
    <t>45k meals</t>
  </si>
  <si>
    <t>25k meals</t>
  </si>
  <si>
    <t>1 976 patients (25 Clinics)</t>
  </si>
  <si>
    <t>1 928 patients</t>
  </si>
  <si>
    <t>3 000 hampers</t>
  </si>
  <si>
    <t>1 000 hampers</t>
  </si>
  <si>
    <t>1 000 meals</t>
  </si>
  <si>
    <t>4 000 meals</t>
  </si>
  <si>
    <t>1 000 uniforms</t>
  </si>
  <si>
    <t>4 690 trees planted</t>
  </si>
  <si>
    <t>Sum of Value R</t>
  </si>
  <si>
    <t>Grand Total</t>
  </si>
  <si>
    <t>Column Labels</t>
  </si>
  <si>
    <t>ABH</t>
  </si>
  <si>
    <t>Mohil/Ray</t>
  </si>
  <si>
    <t>0836554734 / 0828543161</t>
  </si>
  <si>
    <t xml:space="preserve">Housing &amp; Care of Aged, Frail, Physically/Mentally Challenged </t>
  </si>
  <si>
    <t>433 Men &amp; Women</t>
  </si>
  <si>
    <t>2025 - 433 Men &amp; Women</t>
  </si>
  <si>
    <t>Housing &amp; Care of Neglected, Abused, Orphaned and Abandoned Children</t>
  </si>
  <si>
    <t>148 Children</t>
  </si>
  <si>
    <t>2025 - 148 Children</t>
  </si>
  <si>
    <t>Victim Empowerment Programme</t>
  </si>
  <si>
    <t>12 Women &amp; Children</t>
  </si>
  <si>
    <t>2025 - 12 Women &amp; Children</t>
  </si>
  <si>
    <t>418 Men &amp; Women</t>
  </si>
  <si>
    <t>2024 - 418 Men &amp; Women</t>
  </si>
  <si>
    <t>141 Children</t>
  </si>
  <si>
    <t>2024 - 141 Children</t>
  </si>
  <si>
    <t>2024 - 12 Women &amp; Children</t>
  </si>
  <si>
    <t>435 Men &amp; Women</t>
  </si>
  <si>
    <t>2023 - 435 Men &amp; Women</t>
  </si>
  <si>
    <t>2023 - 148 Children</t>
  </si>
  <si>
    <t>116 Women &amp; Children</t>
  </si>
  <si>
    <t>2023 - 116 Women &amp; Children</t>
  </si>
  <si>
    <t>429 Men &amp; Women</t>
  </si>
  <si>
    <t>2022 - 429 Men &amp; Women</t>
  </si>
  <si>
    <t>143 Children</t>
  </si>
  <si>
    <t>2022 - 143 Children</t>
  </si>
  <si>
    <t>105 Women &amp; Children</t>
  </si>
  <si>
    <t>2022 - 105 Women &amp; Children</t>
  </si>
  <si>
    <t>437 Men &amp; Women</t>
  </si>
  <si>
    <t>2021 - 437 Men &amp; Women</t>
  </si>
  <si>
    <t>135 Children</t>
  </si>
  <si>
    <t>2021 - 135 Children</t>
  </si>
  <si>
    <t>92 Women &amp; Children</t>
  </si>
  <si>
    <t>2021 - 92 Women &amp; Children</t>
  </si>
  <si>
    <t>22 homes assisted</t>
  </si>
  <si>
    <t>Row Labels</t>
  </si>
  <si>
    <t>VHP</t>
  </si>
  <si>
    <t>Malaji, Rejiji, Anchalji</t>
  </si>
  <si>
    <t>Gauteng</t>
  </si>
  <si>
    <t>Lenasia S</t>
  </si>
  <si>
    <t>2 000 seedling packs</t>
  </si>
  <si>
    <t>Ranju</t>
  </si>
  <si>
    <t>West rand</t>
  </si>
  <si>
    <t>Azaadville Mogale city</t>
  </si>
  <si>
    <t>1 500 seedling packs</t>
  </si>
  <si>
    <t>Rejiji</t>
  </si>
  <si>
    <t>Northriding</t>
  </si>
  <si>
    <t>Nisha</t>
  </si>
  <si>
    <t>30 tshirt hampers</t>
  </si>
  <si>
    <t>Ranju Luxji</t>
  </si>
  <si>
    <t>30 hawans</t>
  </si>
  <si>
    <t>Luxji</t>
  </si>
  <si>
    <t>25 hawans</t>
  </si>
  <si>
    <t>Malaji, Nelashji, Gopioji</t>
  </si>
  <si>
    <t>Lenasia South, Midrand</t>
  </si>
  <si>
    <t>506 hampers</t>
  </si>
  <si>
    <t>Malaji Ajenji</t>
  </si>
  <si>
    <t>Lenasia and Lenasia S</t>
  </si>
  <si>
    <t>Malaji, Ajenji,Rejiji</t>
  </si>
  <si>
    <t>Pretoria and Lenasia S</t>
  </si>
  <si>
    <t>50 students (2 schools)</t>
  </si>
  <si>
    <t>Niren Nisha Malaji</t>
  </si>
  <si>
    <t>108 meal hampers</t>
  </si>
  <si>
    <t>Praveshji and 14 other leaders incl Ram Maharaj</t>
  </si>
  <si>
    <t>N,S,E,W-</t>
  </si>
  <si>
    <t>1 tonne grains</t>
  </si>
  <si>
    <t>Yashikaji, Ajenji, Jharnaji, Shobanaji</t>
  </si>
  <si>
    <t>Tongaat areas</t>
  </si>
  <si>
    <t>dry food and blanket hampers</t>
  </si>
  <si>
    <t>Praveshji Meenaji</t>
  </si>
  <si>
    <t>N, S  E</t>
  </si>
  <si>
    <t>150 blankets</t>
  </si>
  <si>
    <t>Pravesh Meenaji</t>
  </si>
  <si>
    <t>N,S, W, E</t>
  </si>
  <si>
    <t>N,S,W,E</t>
  </si>
  <si>
    <t>Vanikaji Yashikaji</t>
  </si>
  <si>
    <t>Pretoria, Midrand, Lenasia South</t>
  </si>
  <si>
    <t>100 hampers</t>
  </si>
  <si>
    <t>Malaji Yashikaji</t>
  </si>
  <si>
    <t>100 stickers</t>
  </si>
  <si>
    <t>Rupesh Yashika</t>
  </si>
  <si>
    <t>Pretoria, Midrand, westrand, east Rand, Jh b central</t>
  </si>
  <si>
    <t xml:space="preserve">1 tonne </t>
  </si>
  <si>
    <t>1 tonne napkins</t>
  </si>
  <si>
    <t>Ajenji</t>
  </si>
  <si>
    <t>Midlands</t>
  </si>
  <si>
    <t>2 000 meal hampers for girls</t>
  </si>
  <si>
    <t>Praveshji</t>
  </si>
  <si>
    <t>Midlands, Verulam</t>
  </si>
  <si>
    <t>2 000 prayer hampers</t>
  </si>
  <si>
    <t>Yashikaji</t>
  </si>
  <si>
    <t>Prof Vijayji Rejiji</t>
  </si>
  <si>
    <t>Umhlanga</t>
  </si>
  <si>
    <t>30 educational packages</t>
  </si>
  <si>
    <t>108 shoes (3 Schools)</t>
  </si>
  <si>
    <t>Promotional Tshirts</t>
  </si>
  <si>
    <t>Seedling distribution - Grow green</t>
  </si>
  <si>
    <t>Seedling distribution - Grow green Azaadville</t>
  </si>
  <si>
    <t>Seedling distribution - Grow Green BAPS</t>
  </si>
  <si>
    <t>T shirt distribution - Grow Green T shirts</t>
  </si>
  <si>
    <t>Community support - Hawans for families</t>
  </si>
  <si>
    <t>Home support and prayer - Hawans for families</t>
  </si>
  <si>
    <t>Hampers - Seva hamper distribution</t>
  </si>
  <si>
    <t>Schools x 3 distribution - Shoe sewa</t>
  </si>
  <si>
    <t>Schools x 2 distribution - Shoe sewa</t>
  </si>
  <si>
    <t>Diwali 2024 - Veg distribution</t>
  </si>
  <si>
    <t>Food distribution - July riots</t>
  </si>
  <si>
    <t>Dry foods and blankets Floods KZN</t>
  </si>
  <si>
    <t>Blanket Distribution Winter warm up</t>
  </si>
  <si>
    <t>Ram Janma Bhumi celebrations - Akshat Distribution boxes with sweets and rice pkts and tilak</t>
  </si>
  <si>
    <t>Ram Janma Bhumi celebrations - Printing and distribution of Sri Ram stickers</t>
  </si>
  <si>
    <t>Napkins - Nappies to orphanages and areas in need</t>
  </si>
  <si>
    <t>Earth Mother Celebrations-uNomkhubulwane -Distribution of food for 2000 girls  Heal Foundation Swamiji</t>
  </si>
  <si>
    <t>Earth Mother Celebrations-uNomkhubulwane - Traditional prayer- Food for Love support-Anchalji</t>
  </si>
  <si>
    <t xml:space="preserve">Earth Mother Celebrations-uNomkhubulwane - distribution of food for 2000 girls -Iskcon Food for life </t>
  </si>
  <si>
    <t>Lay Counselling Training - Providing the course and materials for training</t>
  </si>
  <si>
    <t>Other</t>
  </si>
  <si>
    <t>Sub-Category</t>
  </si>
  <si>
    <t>Project Name</t>
  </si>
  <si>
    <t>Volunteer 
(Hours)</t>
  </si>
  <si>
    <t>MONTH /Year</t>
  </si>
  <si>
    <t>Month</t>
  </si>
  <si>
    <t>Months</t>
  </si>
  <si>
    <t>Year</t>
  </si>
  <si>
    <t>Jan</t>
  </si>
  <si>
    <t>Feb</t>
  </si>
  <si>
    <t>Mar</t>
  </si>
  <si>
    <t>Apr</t>
  </si>
  <si>
    <t>May</t>
  </si>
  <si>
    <t>Jun</t>
  </si>
  <si>
    <t>Jul</t>
  </si>
  <si>
    <t>Aug</t>
  </si>
  <si>
    <t>Sep</t>
  </si>
  <si>
    <t>Oct</t>
  </si>
  <si>
    <t>Nov</t>
  </si>
  <si>
    <t>Dec</t>
  </si>
  <si>
    <t>Volunteers
(People)</t>
  </si>
  <si>
    <t>Value
(ZAR)</t>
  </si>
  <si>
    <t>Details of project</t>
  </si>
  <si>
    <t>Link</t>
  </si>
  <si>
    <t>Image</t>
  </si>
  <si>
    <t>Comments</t>
  </si>
  <si>
    <t>Sewa Int SA</t>
  </si>
  <si>
    <t>Shail</t>
  </si>
  <si>
    <t>S@sewa/com</t>
  </si>
  <si>
    <t>Robotics Programming Course</t>
  </si>
  <si>
    <t>Location
(Co Orindates)</t>
  </si>
  <si>
    <t>Souls Impacted</t>
  </si>
  <si>
    <t>Outreach (Qty)</t>
  </si>
  <si>
    <t>Outreach (Units)</t>
  </si>
  <si>
    <t>test</t>
  </si>
  <si>
    <t>tes 2</t>
  </si>
  <si>
    <t>Make Data Validation a warning, not a stop.</t>
  </si>
  <si>
    <t>Make note to type in suggested answer</t>
  </si>
  <si>
    <t>Review and Clean Validation</t>
  </si>
  <si>
    <t>Clean up formating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</si>
</sst>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43" formatCode="_-* #,##0.00_-;\-* #,##0.00_-;_-* &quot;-&quot;??_-;_-@_-"/>
    <numFmt numFmtId="164" formatCode="&quot;R&quot;#,##0.00"/>
    <numFmt numFmtId="165" formatCode="0000000000"/>
    <numFmt numFmtId="166" formatCode="_-* #,##0_-;\-* #,##0_-;_-* &quot;-&quot;??_-;_-@_-"/>
    <numFmt numFmtId="167" formatCode="_-[$R-1C09]* #,##0.00_-;\-[$R-1C09]* #,##0.00_-;_-[$R-1C09]* &quot;-&quot;??_-;_-@_-"/>
  </numFmts>
  <fonts count="17">
    <font>
      <sz val="11"/>
      <color theme="1"/>
      <name val="Aptos Narrow"/>
      <family val="2"/>
      <scheme val="minor"/>
    </font>
    <font>
      <sz val="11"/>
      <color theme="1"/>
      <name val="Aptos Narrow"/>
      <family val="2"/>
      <scheme val="minor"/>
    </font>
    <font>
      <sz val="11"/>
      <name val="Aptos Narrow"/>
      <family val="2"/>
      <scheme val="minor"/>
    </font>
    <font>
      <sz val="11"/>
      <color theme="1"/>
      <name val="Aptos Narrow"/>
      <charset val="134"/>
      <scheme val="minor"/>
    </font>
    <font>
      <b/>
      <sz val="22"/>
      <color theme="1"/>
      <name val="Aptos Narrow"/>
      <scheme val="minor"/>
    </font>
    <font>
      <sz val="8"/>
      <name val="Aptos Narrow"/>
      <family val="2"/>
      <scheme val="minor"/>
    </font>
    <font>
      <sz val="11"/>
      <color theme="0" tint="-0.499984740745262"/>
      <name val="Aptos Narrow"/>
      <family val="2"/>
      <scheme val="minor"/>
    </font>
    <font>
      <sz val="11"/>
      <color rgb="FF000000"/>
      <name val="Calibri"/>
      <family val="2"/>
      <charset val="1"/>
    </font>
    <font>
      <sz val="11"/>
      <color indexed="8"/>
      <name val="Aptos Narrow"/>
      <family val="2"/>
    </font>
    <font>
      <sz val="11"/>
      <color theme="1"/>
      <name val="Aptos Narrow"/>
      <scheme val="minor"/>
    </font>
    <font>
      <b/>
      <sz val="11"/>
      <color theme="1"/>
      <name val="Aptos Narrow"/>
      <scheme val="minor"/>
    </font>
    <font>
      <sz val="11"/>
      <name val="Aptos Narrow"/>
      <scheme val="minor"/>
    </font>
    <font>
      <sz val="11"/>
      <color rgb="FF000000"/>
      <name val="Aptos Narrow"/>
      <scheme val="minor"/>
    </font>
    <font>
      <b/>
      <sz val="11"/>
      <color theme="1"/>
      <name val="Aptos Narrow"/>
      <family val="2"/>
      <scheme val="minor"/>
    </font>
    <font>
      <b/>
      <sz val="11"/>
      <color theme="0"/>
      <name val="Aptos Narrow"/>
      <family val="2"/>
      <scheme val="minor"/>
    </font>
    <font>
      <u/>
      <sz val="11"/>
      <color theme="10"/>
      <name val="Aptos Narrow"/>
      <family val="2"/>
      <scheme val="minor"/>
    </font>
    <font>
      <sz val="11"/>
      <color theme="0"/>
      <name val="Aptos Narrow"/>
      <scheme val="minor"/>
    </font>
  </fonts>
  <fills count="11">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787800"/>
        <bgColor theme="4"/>
      </patternFill>
    </fill>
    <fill>
      <patternFill patternType="solid">
        <fgColor theme="8" tint="-0.249977111117893"/>
        <bgColor theme="4"/>
      </patternFill>
    </fill>
    <fill>
      <patternFill patternType="solid">
        <fgColor theme="3" tint="0.249977111117893"/>
        <bgColor theme="4"/>
      </patternFill>
    </fill>
    <fill>
      <patternFill patternType="solid">
        <fgColor rgb="FF388600"/>
        <bgColor theme="4"/>
      </patternFill>
    </fill>
    <fill>
      <patternFill patternType="solid">
        <fgColor theme="4" tint="0.79998168889431442"/>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theme="4" tint="0.39997558519241921"/>
      </top>
      <bottom style="thin">
        <color theme="4" tint="0.3999755851924192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hair">
        <color auto="1"/>
      </top>
      <bottom/>
      <diagonal/>
    </border>
    <border>
      <left style="thin">
        <color auto="1"/>
      </left>
      <right style="thin">
        <color auto="1"/>
      </right>
      <top/>
      <bottom style="hair">
        <color auto="1"/>
      </bottom>
      <diagonal/>
    </border>
    <border>
      <left style="thin">
        <color indexed="64"/>
      </left>
      <right/>
      <top/>
      <bottom/>
      <diagonal/>
    </border>
    <border>
      <left/>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8">
    <xf numFmtId="0" fontId="0" fillId="0" borderId="0"/>
    <xf numFmtId="43" fontId="1" fillId="0" borderId="0" applyFont="0" applyFill="0" applyBorder="0" applyAlignment="0" applyProtection="0"/>
    <xf numFmtId="0" fontId="3" fillId="0" borderId="0"/>
    <xf numFmtId="44" fontId="1" fillId="0" borderId="0" applyFont="0" applyFill="0" applyBorder="0" applyAlignment="0" applyProtection="0"/>
    <xf numFmtId="0" fontId="7" fillId="0" borderId="0"/>
    <xf numFmtId="0" fontId="8" fillId="0" borderId="0" applyNumberFormat="0" applyFill="0" applyBorder="0" applyProtection="0"/>
    <xf numFmtId="0" fontId="9" fillId="0" borderId="0"/>
    <xf numFmtId="0" fontId="15" fillId="0" borderId="0" applyNumberFormat="0" applyFill="0" applyBorder="0" applyAlignment="0" applyProtection="0"/>
  </cellStyleXfs>
  <cellXfs count="197">
    <xf numFmtId="0" fontId="0" fillId="0" borderId="0" xfId="0"/>
    <xf numFmtId="0" fontId="4" fillId="0" borderId="0" xfId="0" applyFont="1"/>
    <xf numFmtId="166" fontId="4" fillId="0" borderId="0" xfId="1" applyNumberFormat="1" applyFont="1"/>
    <xf numFmtId="0" fontId="0" fillId="0" borderId="0" xfId="0" applyAlignment="1">
      <alignment vertical="center" wrapText="1"/>
    </xf>
    <xf numFmtId="0" fontId="0" fillId="0" borderId="6" xfId="0" applyBorder="1"/>
    <xf numFmtId="0" fontId="2" fillId="0" borderId="3" xfId="0" applyFont="1" applyBorder="1" applyAlignment="1">
      <alignment horizontal="left"/>
    </xf>
    <xf numFmtId="0" fontId="6" fillId="0" borderId="2" xfId="0" applyFont="1" applyBorder="1" applyAlignment="1">
      <alignment horizontal="left"/>
    </xf>
    <xf numFmtId="0" fontId="6" fillId="0" borderId="3" xfId="0" applyFont="1" applyBorder="1" applyAlignment="1">
      <alignment horizontal="left"/>
    </xf>
    <xf numFmtId="0" fontId="2" fillId="0" borderId="3" xfId="0" applyFont="1" applyBorder="1" applyAlignment="1">
      <alignment horizontal="left" wrapText="1"/>
    </xf>
    <xf numFmtId="0" fontId="2" fillId="0" borderId="9" xfId="0" applyFont="1" applyBorder="1" applyAlignment="1">
      <alignment horizontal="left" wrapText="1"/>
    </xf>
    <xf numFmtId="0" fontId="2" fillId="0" borderId="9" xfId="0" applyFont="1" applyBorder="1" applyAlignment="1">
      <alignment horizontal="left"/>
    </xf>
    <xf numFmtId="0" fontId="9" fillId="0" borderId="0" xfId="0" applyFont="1"/>
    <xf numFmtId="167" fontId="9" fillId="0" borderId="0" xfId="3" applyNumberFormat="1" applyFont="1"/>
    <xf numFmtId="0" fontId="10" fillId="0" borderId="1" xfId="0" applyFont="1" applyBorder="1" applyAlignment="1">
      <alignment horizontal="center" vertical="top"/>
    </xf>
    <xf numFmtId="0" fontId="11" fillId="0" borderId="2" xfId="0" applyFont="1" applyBorder="1" applyAlignment="1">
      <alignment horizontal="left"/>
    </xf>
    <xf numFmtId="49" fontId="11" fillId="0" borderId="2" xfId="0" applyNumberFormat="1" applyFont="1" applyBorder="1" applyAlignment="1">
      <alignment horizontal="left"/>
    </xf>
    <xf numFmtId="0" fontId="11" fillId="0" borderId="3" xfId="0" applyFont="1" applyBorder="1" applyAlignment="1">
      <alignment horizontal="left"/>
    </xf>
    <xf numFmtId="3" fontId="11" fillId="0" borderId="3" xfId="0" applyNumberFormat="1" applyFont="1" applyBorder="1" applyAlignment="1">
      <alignment horizontal="left"/>
    </xf>
    <xf numFmtId="49" fontId="11" fillId="0" borderId="3" xfId="0" applyNumberFormat="1" applyFont="1" applyBorder="1" applyAlignment="1">
      <alignment horizontal="left"/>
    </xf>
    <xf numFmtId="164" fontId="11" fillId="0" borderId="3" xfId="0" applyNumberFormat="1" applyFont="1" applyBorder="1" applyAlignment="1">
      <alignment horizontal="left"/>
    </xf>
    <xf numFmtId="49" fontId="11" fillId="0" borderId="2" xfId="0" quotePrefix="1" applyNumberFormat="1" applyFont="1" applyBorder="1" applyAlignment="1">
      <alignment horizontal="left"/>
    </xf>
    <xf numFmtId="0" fontId="9" fillId="0" borderId="2" xfId="2" applyFont="1" applyBorder="1" applyAlignment="1">
      <alignment horizontal="left"/>
    </xf>
    <xf numFmtId="49" fontId="9" fillId="0" borderId="2" xfId="2" applyNumberFormat="1" applyFont="1" applyBorder="1" applyAlignment="1">
      <alignment horizontal="left"/>
    </xf>
    <xf numFmtId="0" fontId="9" fillId="0" borderId="3" xfId="2" applyFont="1" applyBorder="1" applyAlignment="1">
      <alignment horizontal="left"/>
    </xf>
    <xf numFmtId="49" fontId="9" fillId="0" borderId="3" xfId="2" applyNumberFormat="1" applyFont="1" applyBorder="1" applyAlignment="1">
      <alignment horizontal="left"/>
    </xf>
    <xf numFmtId="3" fontId="9" fillId="0" borderId="3" xfId="2" applyNumberFormat="1" applyFont="1" applyBorder="1" applyAlignment="1">
      <alignment horizontal="left"/>
    </xf>
    <xf numFmtId="0" fontId="9" fillId="0" borderId="8" xfId="2" applyFont="1" applyBorder="1" applyAlignment="1">
      <alignment horizontal="left"/>
    </xf>
    <xf numFmtId="0" fontId="11" fillId="0" borderId="3" xfId="0" applyFont="1" applyBorder="1" applyAlignment="1">
      <alignment horizontal="left" wrapText="1"/>
    </xf>
    <xf numFmtId="0" fontId="9" fillId="0" borderId="9" xfId="2" applyFont="1" applyBorder="1" applyAlignment="1">
      <alignment horizontal="left"/>
    </xf>
    <xf numFmtId="49" fontId="9" fillId="0" borderId="9" xfId="2" applyNumberFormat="1" applyFont="1" applyBorder="1" applyAlignment="1">
      <alignment horizontal="left"/>
    </xf>
    <xf numFmtId="3" fontId="9" fillId="0" borderId="9" xfId="2" applyNumberFormat="1" applyFont="1" applyBorder="1" applyAlignment="1">
      <alignment horizontal="left"/>
    </xf>
    <xf numFmtId="0" fontId="0" fillId="0" borderId="3" xfId="2" applyFont="1" applyBorder="1" applyAlignment="1">
      <alignment horizontal="left"/>
    </xf>
    <xf numFmtId="0" fontId="9" fillId="2" borderId="3" xfId="2" applyFont="1" applyFill="1" applyBorder="1" applyAlignment="1">
      <alignment horizontal="left"/>
    </xf>
    <xf numFmtId="0" fontId="9" fillId="2" borderId="0" xfId="0" applyFont="1" applyFill="1"/>
    <xf numFmtId="3" fontId="9" fillId="2" borderId="3" xfId="2" applyNumberFormat="1" applyFont="1" applyFill="1" applyBorder="1" applyAlignment="1">
      <alignment horizontal="left"/>
    </xf>
    <xf numFmtId="0" fontId="0" fillId="2" borderId="0" xfId="0" applyFill="1"/>
    <xf numFmtId="3" fontId="0" fillId="0" borderId="3" xfId="2" applyNumberFormat="1" applyFont="1" applyBorder="1" applyAlignment="1">
      <alignment horizontal="left"/>
    </xf>
    <xf numFmtId="0" fontId="0" fillId="0" borderId="9" xfId="2" applyFont="1" applyBorder="1" applyAlignment="1">
      <alignment horizontal="left"/>
    </xf>
    <xf numFmtId="3" fontId="9" fillId="0" borderId="0" xfId="0" applyNumberFormat="1" applyFont="1"/>
    <xf numFmtId="0" fontId="9" fillId="2" borderId="9" xfId="2" applyFont="1" applyFill="1" applyBorder="1" applyAlignment="1">
      <alignment horizontal="left"/>
    </xf>
    <xf numFmtId="3" fontId="9" fillId="2" borderId="9" xfId="2" applyNumberFormat="1" applyFont="1" applyFill="1" applyBorder="1" applyAlignment="1">
      <alignment horizontal="left"/>
    </xf>
    <xf numFmtId="3" fontId="0" fillId="0" borderId="3" xfId="2" applyNumberFormat="1" applyFont="1" applyBorder="1" applyAlignment="1">
      <alignment horizontal="left" wrapText="1"/>
    </xf>
    <xf numFmtId="0" fontId="2" fillId="0" borderId="0" xfId="0" applyFont="1" applyAlignment="1">
      <alignment horizontal="left" wrapText="1"/>
    </xf>
    <xf numFmtId="0" fontId="9" fillId="3" borderId="3" xfId="2" applyFont="1" applyFill="1" applyBorder="1" applyAlignment="1">
      <alignment horizontal="left"/>
    </xf>
    <xf numFmtId="0" fontId="9" fillId="3" borderId="9" xfId="2" applyFont="1" applyFill="1" applyBorder="1" applyAlignment="1">
      <alignment horizontal="left"/>
    </xf>
    <xf numFmtId="166" fontId="9" fillId="0" borderId="0" xfId="1" applyNumberFormat="1" applyFont="1"/>
    <xf numFmtId="166" fontId="10" fillId="0" borderId="1" xfId="1" applyNumberFormat="1" applyFont="1" applyBorder="1" applyAlignment="1">
      <alignment horizontal="center" vertical="top"/>
    </xf>
    <xf numFmtId="166" fontId="11" fillId="0" borderId="2" xfId="1" applyNumberFormat="1" applyFont="1" applyBorder="1" applyAlignment="1">
      <alignment horizontal="left"/>
    </xf>
    <xf numFmtId="166" fontId="11" fillId="0" borderId="3" xfId="1" applyNumberFormat="1" applyFont="1" applyBorder="1" applyAlignment="1">
      <alignment horizontal="left"/>
    </xf>
    <xf numFmtId="166" fontId="9" fillId="0" borderId="3" xfId="1" applyNumberFormat="1" applyFont="1" applyBorder="1" applyAlignment="1">
      <alignment horizontal="left"/>
    </xf>
    <xf numFmtId="166" fontId="9" fillId="2" borderId="3" xfId="1" applyNumberFormat="1" applyFont="1" applyFill="1" applyBorder="1" applyAlignment="1">
      <alignment horizontal="left"/>
    </xf>
    <xf numFmtId="166" fontId="9" fillId="0" borderId="3" xfId="1" applyNumberFormat="1" applyFont="1" applyFill="1" applyBorder="1" applyAlignment="1">
      <alignment horizontal="left"/>
    </xf>
    <xf numFmtId="166" fontId="9" fillId="0" borderId="9" xfId="1" applyNumberFormat="1" applyFont="1" applyFill="1" applyBorder="1" applyAlignment="1">
      <alignment horizontal="left"/>
    </xf>
    <xf numFmtId="166" fontId="0" fillId="0" borderId="0" xfId="1" applyNumberFormat="1" applyFont="1"/>
    <xf numFmtId="0" fontId="9" fillId="2" borderId="8" xfId="2" applyFont="1" applyFill="1" applyBorder="1" applyAlignment="1">
      <alignment horizontal="left"/>
    </xf>
    <xf numFmtId="166" fontId="9" fillId="2" borderId="9" xfId="1" applyNumberFormat="1" applyFont="1" applyFill="1" applyBorder="1" applyAlignment="1">
      <alignment horizontal="left"/>
    </xf>
    <xf numFmtId="49" fontId="9" fillId="2" borderId="3" xfId="2" applyNumberFormat="1" applyFont="1" applyFill="1" applyBorder="1" applyAlignment="1">
      <alignment horizontal="left"/>
    </xf>
    <xf numFmtId="0" fontId="2" fillId="2" borderId="3" xfId="0" applyFont="1" applyFill="1" applyBorder="1" applyAlignment="1">
      <alignment horizontal="left"/>
    </xf>
    <xf numFmtId="0" fontId="11" fillId="2" borderId="3" xfId="0" applyFont="1" applyFill="1" applyBorder="1" applyAlignment="1">
      <alignment horizontal="left"/>
    </xf>
    <xf numFmtId="0" fontId="0" fillId="2" borderId="3" xfId="2" applyFont="1" applyFill="1" applyBorder="1" applyAlignment="1">
      <alignment horizontal="left"/>
    </xf>
    <xf numFmtId="0" fontId="9" fillId="2" borderId="2" xfId="2" applyFont="1" applyFill="1" applyBorder="1" applyAlignment="1">
      <alignment horizontal="left"/>
    </xf>
    <xf numFmtId="1" fontId="9" fillId="2" borderId="0" xfId="0" applyNumberFormat="1" applyFont="1" applyFill="1"/>
    <xf numFmtId="49" fontId="11" fillId="2" borderId="3" xfId="0" applyNumberFormat="1" applyFont="1" applyFill="1" applyBorder="1" applyAlignment="1">
      <alignment horizontal="left"/>
    </xf>
    <xf numFmtId="3" fontId="11" fillId="2" borderId="3" xfId="0" applyNumberFormat="1" applyFont="1" applyFill="1" applyBorder="1" applyAlignment="1">
      <alignment horizontal="left"/>
    </xf>
    <xf numFmtId="166" fontId="11" fillId="2" borderId="3" xfId="1" applyNumberFormat="1" applyFont="1" applyFill="1" applyBorder="1" applyAlignment="1">
      <alignment horizontal="left"/>
    </xf>
    <xf numFmtId="0" fontId="11" fillId="0" borderId="8" xfId="0" applyFont="1" applyBorder="1" applyAlignment="1">
      <alignment horizontal="left"/>
    </xf>
    <xf numFmtId="0" fontId="11" fillId="2" borderId="8" xfId="0" applyFont="1" applyFill="1" applyBorder="1" applyAlignment="1">
      <alignment horizontal="left"/>
    </xf>
    <xf numFmtId="0" fontId="9" fillId="0" borderId="4" xfId="2" applyFont="1" applyBorder="1" applyAlignment="1">
      <alignment horizontal="left"/>
    </xf>
    <xf numFmtId="0" fontId="11" fillId="2" borderId="8" xfId="0" applyFont="1" applyFill="1" applyBorder="1" applyAlignment="1">
      <alignment horizontal="left" vertical="top" wrapText="1"/>
    </xf>
    <xf numFmtId="0" fontId="11" fillId="0" borderId="7" xfId="0" applyFont="1" applyBorder="1" applyAlignment="1">
      <alignment horizontal="left"/>
    </xf>
    <xf numFmtId="0" fontId="11" fillId="2" borderId="2" xfId="0" applyFont="1" applyFill="1" applyBorder="1" applyAlignment="1">
      <alignment horizontal="left"/>
    </xf>
    <xf numFmtId="0" fontId="9" fillId="2" borderId="4" xfId="2" applyFont="1" applyFill="1" applyBorder="1" applyAlignment="1">
      <alignment horizontal="left"/>
    </xf>
    <xf numFmtId="0" fontId="11" fillId="0" borderId="4" xfId="0" applyFont="1" applyBorder="1" applyAlignment="1">
      <alignment horizontal="left"/>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9" xfId="0" applyFont="1" applyBorder="1" applyAlignment="1">
      <alignment horizontal="left"/>
    </xf>
    <xf numFmtId="0" fontId="11" fillId="2" borderId="3" xfId="0" applyFont="1" applyFill="1" applyBorder="1" applyAlignment="1">
      <alignment horizontal="left" vertical="top" wrapText="1"/>
    </xf>
    <xf numFmtId="0" fontId="11" fillId="2" borderId="9" xfId="0" applyFont="1" applyFill="1" applyBorder="1" applyAlignment="1">
      <alignment horizontal="left" vertical="top" wrapText="1"/>
    </xf>
    <xf numFmtId="49" fontId="9" fillId="0" borderId="4" xfId="2" applyNumberFormat="1" applyFont="1" applyBorder="1" applyAlignment="1">
      <alignment horizontal="left"/>
    </xf>
    <xf numFmtId="165" fontId="12" fillId="0" borderId="3" xfId="0" applyNumberFormat="1" applyFont="1" applyBorder="1" applyAlignment="1">
      <alignment horizontal="right" indent="1" shrinkToFit="1"/>
    </xf>
    <xf numFmtId="49" fontId="11" fillId="0" borderId="9" xfId="0" quotePrefix="1" applyNumberFormat="1" applyFont="1" applyBorder="1" applyAlignment="1">
      <alignment horizontal="left"/>
    </xf>
    <xf numFmtId="49" fontId="11" fillId="0" borderId="3" xfId="0" quotePrefix="1" applyNumberFormat="1" applyFont="1" applyBorder="1" applyAlignment="1">
      <alignment horizontal="left"/>
    </xf>
    <xf numFmtId="49" fontId="9" fillId="2" borderId="2" xfId="2" applyNumberFormat="1" applyFont="1" applyFill="1" applyBorder="1" applyAlignment="1">
      <alignment horizontal="left"/>
    </xf>
    <xf numFmtId="49" fontId="11" fillId="0" borderId="9" xfId="0" applyNumberFormat="1" applyFont="1" applyBorder="1" applyAlignment="1">
      <alignment horizontal="left"/>
    </xf>
    <xf numFmtId="165" fontId="12" fillId="2" borderId="3" xfId="0" applyNumberFormat="1" applyFont="1" applyFill="1" applyBorder="1" applyAlignment="1">
      <alignment horizontal="right" vertical="top" indent="1" shrinkToFit="1"/>
    </xf>
    <xf numFmtId="49" fontId="9" fillId="2" borderId="4" xfId="2" applyNumberFormat="1" applyFont="1" applyFill="1" applyBorder="1" applyAlignment="1">
      <alignment horizontal="left"/>
    </xf>
    <xf numFmtId="49" fontId="11" fillId="0" borderId="4" xfId="0" applyNumberFormat="1" applyFont="1" applyBorder="1" applyAlignment="1">
      <alignment horizontal="left"/>
    </xf>
    <xf numFmtId="165" fontId="12" fillId="2" borderId="9" xfId="0" applyNumberFormat="1" applyFont="1" applyFill="1" applyBorder="1" applyAlignment="1">
      <alignment horizontal="right" vertical="top" indent="1" shrinkToFit="1"/>
    </xf>
    <xf numFmtId="1" fontId="12" fillId="0" borderId="3" xfId="0" applyNumberFormat="1" applyFont="1" applyBorder="1" applyAlignment="1">
      <alignment horizontal="left" vertical="top" shrinkToFit="1"/>
    </xf>
    <xf numFmtId="1" fontId="12" fillId="0" borderId="3" xfId="0" applyNumberFormat="1" applyFont="1" applyBorder="1" applyAlignment="1">
      <alignment horizontal="left" shrinkToFit="1"/>
    </xf>
    <xf numFmtId="1" fontId="12" fillId="2" borderId="3" xfId="0" applyNumberFormat="1" applyFont="1" applyFill="1" applyBorder="1" applyAlignment="1">
      <alignment horizontal="left" vertical="top" shrinkToFit="1"/>
    </xf>
    <xf numFmtId="0" fontId="9" fillId="3" borderId="2" xfId="2" applyFont="1" applyFill="1" applyBorder="1" applyAlignment="1">
      <alignment horizontal="left"/>
    </xf>
    <xf numFmtId="1" fontId="12" fillId="2" borderId="9" xfId="0" applyNumberFormat="1" applyFont="1" applyFill="1" applyBorder="1" applyAlignment="1">
      <alignment horizontal="left" vertical="top" shrinkToFit="1"/>
    </xf>
    <xf numFmtId="0" fontId="9" fillId="0" borderId="0" xfId="2" applyFont="1" applyAlignment="1">
      <alignment horizontal="left"/>
    </xf>
    <xf numFmtId="0" fontId="9" fillId="0" borderId="3" xfId="0" applyFont="1" applyBorder="1"/>
    <xf numFmtId="0" fontId="6" fillId="0" borderId="0" xfId="0" applyFont="1" applyAlignment="1">
      <alignment horizontal="left"/>
    </xf>
    <xf numFmtId="0" fontId="0" fillId="0" borderId="3" xfId="0" applyBorder="1"/>
    <xf numFmtId="0" fontId="9" fillId="2" borderId="3" xfId="0" applyFont="1" applyFill="1" applyBorder="1"/>
    <xf numFmtId="0" fontId="2" fillId="2" borderId="0" xfId="0" applyFont="1" applyFill="1" applyAlignment="1">
      <alignment horizontal="left"/>
    </xf>
    <xf numFmtId="0" fontId="9" fillId="0" borderId="9" xfId="0" applyFont="1" applyBorder="1"/>
    <xf numFmtId="0" fontId="2" fillId="0" borderId="0" xfId="0" applyFont="1" applyAlignment="1">
      <alignment horizontal="left"/>
    </xf>
    <xf numFmtId="0" fontId="6" fillId="2" borderId="0" xfId="0" applyFont="1" applyFill="1" applyAlignment="1">
      <alignment horizontal="left"/>
    </xf>
    <xf numFmtId="0" fontId="9" fillId="2" borderId="9" xfId="0" applyFont="1" applyFill="1" applyBorder="1"/>
    <xf numFmtId="0" fontId="0" fillId="0" borderId="2" xfId="2" applyFont="1" applyBorder="1" applyAlignment="1">
      <alignment horizontal="left"/>
    </xf>
    <xf numFmtId="0" fontId="9" fillId="0" borderId="3" xfId="0" applyFont="1" applyBorder="1" applyAlignment="1">
      <alignment horizontal="left" vertical="top" wrapText="1"/>
    </xf>
    <xf numFmtId="3" fontId="9" fillId="0" borderId="2" xfId="2" applyNumberFormat="1" applyFont="1" applyBorder="1" applyAlignment="1">
      <alignment horizontal="left"/>
    </xf>
    <xf numFmtId="3" fontId="9" fillId="0" borderId="4" xfId="2" applyNumberFormat="1" applyFont="1" applyBorder="1" applyAlignment="1">
      <alignment horizontal="left"/>
    </xf>
    <xf numFmtId="3" fontId="11" fillId="0" borderId="9" xfId="0" applyNumberFormat="1" applyFont="1" applyBorder="1" applyAlignment="1">
      <alignment horizontal="left"/>
    </xf>
    <xf numFmtId="3" fontId="9" fillId="2" borderId="4" xfId="2" applyNumberFormat="1" applyFont="1" applyFill="1" applyBorder="1" applyAlignment="1">
      <alignment horizontal="left"/>
    </xf>
    <xf numFmtId="3" fontId="11" fillId="0" borderId="4" xfId="0" applyNumberFormat="1" applyFont="1" applyBorder="1" applyAlignment="1">
      <alignment horizontal="left"/>
    </xf>
    <xf numFmtId="166" fontId="9" fillId="0" borderId="2" xfId="1" applyNumberFormat="1" applyFont="1" applyFill="1" applyBorder="1" applyAlignment="1">
      <alignment horizontal="left"/>
    </xf>
    <xf numFmtId="166" fontId="12" fillId="2" borderId="3" xfId="1" applyNumberFormat="1" applyFont="1" applyFill="1" applyBorder="1" applyAlignment="1">
      <alignment horizontal="left" vertical="top" shrinkToFit="1"/>
    </xf>
    <xf numFmtId="166" fontId="9" fillId="0" borderId="4" xfId="1" applyNumberFormat="1" applyFont="1" applyFill="1" applyBorder="1" applyAlignment="1">
      <alignment horizontal="left"/>
    </xf>
    <xf numFmtId="166" fontId="12" fillId="0" borderId="3" xfId="1" applyNumberFormat="1" applyFont="1" applyBorder="1" applyAlignment="1">
      <alignment horizontal="left" shrinkToFit="1"/>
    </xf>
    <xf numFmtId="166" fontId="11" fillId="0" borderId="9" xfId="1" applyNumberFormat="1" applyFont="1" applyBorder="1" applyAlignment="1">
      <alignment horizontal="left"/>
    </xf>
    <xf numFmtId="166" fontId="9" fillId="0" borderId="4" xfId="1" applyNumberFormat="1" applyFont="1" applyBorder="1" applyAlignment="1">
      <alignment horizontal="left"/>
    </xf>
    <xf numFmtId="166" fontId="9" fillId="2" borderId="4" xfId="1" applyNumberFormat="1" applyFont="1" applyFill="1" applyBorder="1" applyAlignment="1">
      <alignment horizontal="left"/>
    </xf>
    <xf numFmtId="166" fontId="11" fillId="0" borderId="4" xfId="1" applyNumberFormat="1" applyFont="1" applyBorder="1" applyAlignment="1">
      <alignment horizontal="left"/>
    </xf>
    <xf numFmtId="3" fontId="0" fillId="0" borderId="0" xfId="2" applyNumberFormat="1" applyFont="1" applyAlignment="1">
      <alignment horizontal="left"/>
    </xf>
    <xf numFmtId="3" fontId="9" fillId="0" borderId="0" xfId="2" applyNumberFormat="1" applyFont="1" applyAlignment="1">
      <alignment horizontal="left"/>
    </xf>
    <xf numFmtId="0" fontId="9" fillId="0" borderId="10" xfId="2" applyFont="1" applyBorder="1" applyAlignment="1">
      <alignment horizontal="left"/>
    </xf>
    <xf numFmtId="3" fontId="0" fillId="0" borderId="0" xfId="2" applyNumberFormat="1" applyFont="1" applyAlignment="1">
      <alignment horizontal="left" wrapText="1"/>
    </xf>
    <xf numFmtId="0" fontId="0" fillId="2" borderId="3" xfId="0" applyFill="1" applyBorder="1"/>
    <xf numFmtId="43" fontId="9" fillId="0" borderId="0" xfId="0" applyNumberFormat="1" applyFont="1"/>
    <xf numFmtId="1" fontId="9" fillId="0" borderId="0" xfId="0" applyNumberFormat="1" applyFont="1"/>
    <xf numFmtId="1" fontId="9" fillId="0" borderId="0" xfId="3" applyNumberFormat="1" applyFont="1" applyBorder="1"/>
    <xf numFmtId="1" fontId="9" fillId="0" borderId="0" xfId="3" applyNumberFormat="1" applyFont="1"/>
    <xf numFmtId="1" fontId="9" fillId="2" borderId="0" xfId="3" applyNumberFormat="1" applyFont="1" applyFill="1" applyBorder="1"/>
    <xf numFmtId="1" fontId="9" fillId="2" borderId="0" xfId="3" applyNumberFormat="1" applyFont="1" applyFill="1"/>
    <xf numFmtId="1" fontId="11" fillId="0" borderId="0" xfId="0" applyNumberFormat="1" applyFont="1" applyAlignment="1">
      <alignment horizontal="left" wrapText="1"/>
    </xf>
    <xf numFmtId="1" fontId="9" fillId="0" borderId="0" xfId="1" applyNumberFormat="1" applyFont="1"/>
    <xf numFmtId="1" fontId="10" fillId="0" borderId="1" xfId="1" applyNumberFormat="1" applyFont="1" applyBorder="1" applyAlignment="1">
      <alignment horizontal="center" vertical="top"/>
    </xf>
    <xf numFmtId="1" fontId="9" fillId="0" borderId="2" xfId="1" applyNumberFormat="1" applyFont="1" applyBorder="1" applyAlignment="1">
      <alignment horizontal="left"/>
    </xf>
    <xf numFmtId="1" fontId="9" fillId="0" borderId="3" xfId="1" applyNumberFormat="1" applyFont="1" applyBorder="1" applyAlignment="1">
      <alignment horizontal="left"/>
    </xf>
    <xf numFmtId="1" fontId="11" fillId="0" borderId="3" xfId="1" applyNumberFormat="1" applyFont="1" applyBorder="1" applyAlignment="1">
      <alignment horizontal="left"/>
    </xf>
    <xf numFmtId="1" fontId="9" fillId="2" borderId="3" xfId="1" applyNumberFormat="1" applyFont="1" applyFill="1" applyBorder="1" applyAlignment="1">
      <alignment horizontal="left"/>
    </xf>
    <xf numFmtId="1" fontId="9" fillId="2" borderId="4" xfId="1" applyNumberFormat="1" applyFont="1" applyFill="1" applyBorder="1" applyAlignment="1">
      <alignment horizontal="left"/>
    </xf>
    <xf numFmtId="1" fontId="9" fillId="0" borderId="4" xfId="1" applyNumberFormat="1" applyFont="1" applyBorder="1" applyAlignment="1">
      <alignment horizontal="left"/>
    </xf>
    <xf numFmtId="1" fontId="11" fillId="0" borderId="4" xfId="1" applyNumberFormat="1" applyFont="1" applyBorder="1" applyAlignment="1">
      <alignment horizontal="left"/>
    </xf>
    <xf numFmtId="1" fontId="11" fillId="0" borderId="2" xfId="1" applyNumberFormat="1" applyFont="1" applyBorder="1" applyAlignment="1">
      <alignment horizontal="left"/>
    </xf>
    <xf numFmtId="1" fontId="12" fillId="0" borderId="3" xfId="1" applyNumberFormat="1" applyFont="1" applyBorder="1" applyAlignment="1">
      <alignment horizontal="left" vertical="top" shrinkToFit="1"/>
    </xf>
    <xf numFmtId="1" fontId="11" fillId="2" borderId="3" xfId="1" applyNumberFormat="1" applyFont="1" applyFill="1" applyBorder="1" applyAlignment="1">
      <alignment horizontal="left"/>
    </xf>
    <xf numFmtId="1" fontId="11" fillId="0" borderId="3" xfId="1" applyNumberFormat="1" applyFont="1" applyBorder="1" applyAlignment="1">
      <alignment horizontal="left" wrapText="1"/>
    </xf>
    <xf numFmtId="1" fontId="12" fillId="2" borderId="3" xfId="1" applyNumberFormat="1" applyFont="1" applyFill="1" applyBorder="1" applyAlignment="1">
      <alignment horizontal="left" vertical="top" shrinkToFit="1"/>
    </xf>
    <xf numFmtId="1" fontId="9" fillId="0" borderId="9" xfId="1" applyNumberFormat="1" applyFont="1" applyBorder="1" applyAlignment="1">
      <alignment horizontal="left"/>
    </xf>
    <xf numFmtId="1" fontId="11" fillId="0" borderId="9" xfId="1" applyNumberFormat="1" applyFont="1" applyBorder="1" applyAlignment="1">
      <alignment horizontal="left"/>
    </xf>
    <xf numFmtId="1" fontId="12" fillId="2" borderId="9" xfId="1" applyNumberFormat="1" applyFont="1" applyFill="1" applyBorder="1" applyAlignment="1">
      <alignment horizontal="left" vertical="top" shrinkToFit="1"/>
    </xf>
    <xf numFmtId="1" fontId="9" fillId="2" borderId="9" xfId="1" applyNumberFormat="1" applyFont="1" applyFill="1" applyBorder="1" applyAlignment="1">
      <alignment horizontal="left"/>
    </xf>
    <xf numFmtId="0" fontId="0" fillId="0" borderId="0" xfId="0" pivotButton="1"/>
    <xf numFmtId="0" fontId="0" fillId="0" borderId="0" xfId="0" applyAlignment="1">
      <alignment horizontal="left"/>
    </xf>
    <xf numFmtId="166" fontId="0" fillId="0" borderId="0" xfId="0" applyNumberFormat="1"/>
    <xf numFmtId="0" fontId="9" fillId="0" borderId="7" xfId="2" applyFont="1" applyBorder="1" applyAlignment="1">
      <alignment horizontal="left"/>
    </xf>
    <xf numFmtId="0" fontId="11" fillId="2" borderId="2" xfId="0" applyFont="1" applyFill="1" applyBorder="1" applyAlignment="1">
      <alignment horizontal="left" vertical="top" wrapText="1"/>
    </xf>
    <xf numFmtId="0" fontId="11" fillId="2" borderId="7" xfId="0" applyFont="1" applyFill="1" applyBorder="1" applyAlignment="1">
      <alignment horizontal="left" vertical="top" wrapText="1"/>
    </xf>
    <xf numFmtId="0" fontId="11" fillId="0" borderId="8" xfId="0" applyFont="1" applyBorder="1" applyAlignment="1">
      <alignment horizontal="left" vertical="top" wrapText="1"/>
    </xf>
    <xf numFmtId="0" fontId="11" fillId="2" borderId="4" xfId="0" applyFont="1" applyFill="1" applyBorder="1" applyAlignment="1">
      <alignment horizontal="left"/>
    </xf>
    <xf numFmtId="0" fontId="11" fillId="0" borderId="7" xfId="0" applyFont="1" applyBorder="1" applyAlignment="1">
      <alignment horizontal="left" vertical="top" wrapText="1"/>
    </xf>
    <xf numFmtId="0" fontId="11" fillId="0" borderId="9" xfId="0" applyFont="1" applyBorder="1" applyAlignment="1">
      <alignment horizontal="left" vertical="top" wrapText="1"/>
    </xf>
    <xf numFmtId="165" fontId="12" fillId="0" borderId="3" xfId="0" applyNumberFormat="1" applyFont="1" applyBorder="1" applyAlignment="1">
      <alignment horizontal="right" vertical="top" indent="1" shrinkToFit="1"/>
    </xf>
    <xf numFmtId="49" fontId="11" fillId="0" borderId="4" xfId="0" quotePrefix="1" applyNumberFormat="1" applyFont="1" applyBorder="1" applyAlignment="1">
      <alignment horizontal="left"/>
    </xf>
    <xf numFmtId="49" fontId="11" fillId="2" borderId="2" xfId="0" applyNumberFormat="1" applyFont="1" applyFill="1" applyBorder="1" applyAlignment="1">
      <alignment horizontal="left"/>
    </xf>
    <xf numFmtId="49" fontId="11" fillId="2" borderId="4" xfId="0" applyNumberFormat="1" applyFont="1" applyFill="1" applyBorder="1" applyAlignment="1">
      <alignment horizontal="left"/>
    </xf>
    <xf numFmtId="165" fontId="12" fillId="0" borderId="9" xfId="0" applyNumberFormat="1" applyFont="1" applyBorder="1" applyAlignment="1">
      <alignment horizontal="right" vertical="top" indent="1" shrinkToFit="1"/>
    </xf>
    <xf numFmtId="1" fontId="12" fillId="0" borderId="9" xfId="0" applyNumberFormat="1" applyFont="1" applyBorder="1" applyAlignment="1">
      <alignment horizontal="left" vertical="top" shrinkToFit="1"/>
    </xf>
    <xf numFmtId="0" fontId="9" fillId="2" borderId="0" xfId="2" applyFont="1" applyFill="1" applyAlignment="1">
      <alignment horizontal="left"/>
    </xf>
    <xf numFmtId="0" fontId="2" fillId="0" borderId="2" xfId="0" applyFont="1" applyBorder="1" applyAlignment="1">
      <alignment horizontal="left" wrapText="1"/>
    </xf>
    <xf numFmtId="3" fontId="11" fillId="2" borderId="4" xfId="0" applyNumberFormat="1" applyFont="1" applyFill="1" applyBorder="1" applyAlignment="1">
      <alignment horizontal="left"/>
    </xf>
    <xf numFmtId="3" fontId="11" fillId="0" borderId="2" xfId="0" applyNumberFormat="1" applyFont="1" applyBorder="1" applyAlignment="1">
      <alignment horizontal="left"/>
    </xf>
    <xf numFmtId="1" fontId="12" fillId="0" borderId="9" xfId="1" applyNumberFormat="1" applyFont="1" applyBorder="1" applyAlignment="1">
      <alignment horizontal="left" vertical="top" shrinkToFit="1"/>
    </xf>
    <xf numFmtId="1" fontId="11" fillId="2" borderId="4" xfId="1" applyNumberFormat="1" applyFont="1" applyFill="1" applyBorder="1" applyAlignment="1">
      <alignment horizontal="left"/>
    </xf>
    <xf numFmtId="166" fontId="12" fillId="2" borderId="9" xfId="1" applyNumberFormat="1" applyFont="1" applyFill="1" applyBorder="1" applyAlignment="1">
      <alignment horizontal="left" vertical="top" shrinkToFit="1"/>
    </xf>
    <xf numFmtId="166" fontId="11" fillId="2" borderId="4" xfId="1" applyNumberFormat="1" applyFont="1" applyFill="1" applyBorder="1" applyAlignment="1">
      <alignment horizontal="left"/>
    </xf>
    <xf numFmtId="1" fontId="9" fillId="0" borderId="5" xfId="0" applyNumberFormat="1" applyFont="1" applyBorder="1"/>
    <xf numFmtId="1" fontId="9" fillId="0" borderId="8" xfId="0" applyNumberFormat="1" applyFont="1" applyBorder="1"/>
    <xf numFmtId="1" fontId="9" fillId="0" borderId="11" xfId="0" applyNumberFormat="1" applyFont="1" applyBorder="1"/>
    <xf numFmtId="166" fontId="9" fillId="0" borderId="9" xfId="1" applyNumberFormat="1" applyFont="1" applyBorder="1" applyAlignment="1">
      <alignment horizontal="left"/>
    </xf>
    <xf numFmtId="0" fontId="13" fillId="4" borderId="12" xfId="0" applyFont="1" applyFill="1" applyBorder="1"/>
    <xf numFmtId="2" fontId="0" fillId="0" borderId="0" xfId="0" applyNumberFormat="1"/>
    <xf numFmtId="166" fontId="13" fillId="4" borderId="12" xfId="1" applyNumberFormat="1" applyFont="1" applyFill="1" applyBorder="1"/>
    <xf numFmtId="0" fontId="14" fillId="5" borderId="13" xfId="0" applyFont="1" applyFill="1" applyBorder="1"/>
    <xf numFmtId="0" fontId="14" fillId="5" borderId="1" xfId="0" applyFont="1" applyFill="1" applyBorder="1" applyAlignment="1">
      <alignment horizontal="center" vertical="top"/>
    </xf>
    <xf numFmtId="0" fontId="16" fillId="5" borderId="1" xfId="0" applyFont="1" applyFill="1" applyBorder="1" applyAlignment="1">
      <alignment horizontal="center" vertical="top"/>
    </xf>
    <xf numFmtId="0" fontId="14" fillId="6" borderId="1" xfId="0" applyFont="1" applyFill="1" applyBorder="1" applyAlignment="1">
      <alignment horizontal="center" vertical="top" wrapText="1"/>
    </xf>
    <xf numFmtId="1" fontId="14" fillId="6" borderId="1" xfId="1" applyNumberFormat="1" applyFont="1" applyFill="1" applyBorder="1" applyAlignment="1">
      <alignment horizontal="center" vertical="top" wrapText="1"/>
    </xf>
    <xf numFmtId="0" fontId="14" fillId="5" borderId="0" xfId="0" applyFont="1" applyFill="1" applyBorder="1"/>
    <xf numFmtId="0" fontId="15" fillId="0" borderId="0" xfId="7"/>
    <xf numFmtId="0" fontId="14" fillId="7" borderId="0" xfId="0" applyFont="1" applyFill="1" applyBorder="1"/>
    <xf numFmtId="0" fontId="14" fillId="8" borderId="0" xfId="0" applyFont="1" applyFill="1" applyBorder="1" applyAlignment="1">
      <alignment wrapText="1"/>
    </xf>
    <xf numFmtId="166" fontId="14" fillId="9" borderId="1" xfId="1" applyNumberFormat="1" applyFont="1" applyFill="1" applyBorder="1" applyAlignment="1">
      <alignment horizontal="center" vertical="top" wrapText="1"/>
    </xf>
    <xf numFmtId="0" fontId="14" fillId="9" borderId="6" xfId="0" applyFont="1" applyFill="1" applyBorder="1"/>
    <xf numFmtId="0" fontId="0" fillId="10"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cellXfs>
  <cellStyles count="8">
    <cellStyle name="Comma" xfId="1" builtinId="3"/>
    <cellStyle name="Currency" xfId="3" builtinId="4"/>
    <cellStyle name="Hyperlink" xfId="7" builtinId="8"/>
    <cellStyle name="Normal" xfId="0" builtinId="0"/>
    <cellStyle name="Normal 2" xfId="4" xr:uid="{C5B267E0-D587-4BB0-86EC-89BA258BF34A}"/>
    <cellStyle name="Normal 3" xfId="2" xr:uid="{E6AD478B-3BC8-44E1-B609-7265CC12622B}"/>
    <cellStyle name="Normal 4" xfId="5" xr:uid="{17B3F8CF-10D6-4C5B-B549-9B731C6E6501}"/>
    <cellStyle name="Normal 5" xfId="6" xr:uid="{26A61FA3-9EE7-41BA-870A-5841A66C2D63}"/>
  </cellStyles>
  <dxfs count="20">
    <dxf>
      <fill>
        <patternFill>
          <bgColor theme="5" tint="0.59996337778862885"/>
        </patternFill>
      </fill>
    </dxf>
    <dxf>
      <numFmt numFmtId="166" formatCode="_-* #,##0_-;\-* #,##0_-;_-* &quot;-&quot;??_-;_-@_-"/>
    </dxf>
    <dxf>
      <numFmt numFmtId="0" formatCode="General"/>
    </dxf>
    <dxf>
      <font>
        <strike val="0"/>
        <outline val="0"/>
        <shadow val="0"/>
        <u val="none"/>
        <vertAlign val="baseline"/>
        <name val="Aptos Narrow"/>
        <scheme val="minor"/>
      </font>
    </dxf>
    <dxf>
      <font>
        <strike val="0"/>
        <outline val="0"/>
        <shadow val="0"/>
        <u val="none"/>
        <vertAlign val="baseline"/>
        <name val="Aptos Narrow"/>
        <scheme val="minor"/>
      </font>
      <numFmt numFmtId="1" formatCode="0"/>
    </dxf>
    <dxf>
      <font>
        <strike val="0"/>
        <outline val="0"/>
        <shadow val="0"/>
        <u val="none"/>
        <vertAlign val="baseline"/>
        <name val="Aptos Narrow"/>
        <scheme val="minor"/>
      </font>
      <numFmt numFmtId="166" formatCode="_-* #,##0_-;\-* #,##0_-;_-* &quot;-&quot;??_-;_-@_-"/>
      <alignment horizontal="left" vertical="bottom" textRotation="0" wrapText="0" indent="0" justifyLastLine="0" shrinkToFit="0" readingOrder="0"/>
      <border diagonalUp="0" diagonalDown="0" outline="0">
        <left style="thin">
          <color auto="1"/>
        </left>
        <right style="thin">
          <color auto="1"/>
        </right>
        <top style="hair">
          <color auto="1"/>
        </top>
        <bottom style="hair">
          <color auto="1"/>
        </bottom>
      </border>
    </dxf>
    <dxf>
      <font>
        <strike val="0"/>
        <outline val="0"/>
        <shadow val="0"/>
        <u val="none"/>
        <vertAlign val="baseline"/>
        <name val="Aptos Narrow"/>
        <scheme val="minor"/>
      </font>
      <numFmt numFmtId="1" formatCode="0"/>
      <alignment horizontal="left" vertical="bottom" textRotation="0" wrapText="0" indent="0" justifyLastLine="0" shrinkToFit="0" readingOrder="0"/>
      <border diagonalUp="0" diagonalDown="0" outline="0">
        <left style="thin">
          <color auto="1"/>
        </left>
        <right style="thin">
          <color auto="1"/>
        </right>
        <top style="hair">
          <color auto="1"/>
        </top>
        <bottom style="hair">
          <color auto="1"/>
        </bottom>
      </border>
    </dxf>
    <dxf>
      <font>
        <strike val="0"/>
        <outline val="0"/>
        <shadow val="0"/>
        <u val="none"/>
        <vertAlign val="baseline"/>
        <name val="Aptos Narrow"/>
        <scheme val="minor"/>
      </font>
      <numFmt numFmtId="3" formatCode="#,##0"/>
      <alignment horizontal="left" vertical="bottom" textRotation="0" wrapText="0" indent="0" justifyLastLine="0" shrinkToFit="0" readingOrder="0"/>
      <border diagonalUp="0" diagonalDown="0" outline="0">
        <left style="thin">
          <color auto="1"/>
        </left>
        <right style="thin">
          <color auto="1"/>
        </right>
        <top style="hair">
          <color auto="1"/>
        </top>
        <bottom style="hair">
          <color auto="1"/>
        </bottom>
      </border>
    </dxf>
    <dxf>
      <font>
        <strike val="0"/>
        <outline val="0"/>
        <shadow val="0"/>
        <u val="none"/>
        <vertAlign val="baseline"/>
        <name val="Aptos Narrow"/>
        <scheme val="minor"/>
      </font>
      <alignment horizontal="left" vertical="bottom" textRotation="0" wrapText="0" indent="0" justifyLastLine="0" shrinkToFit="0" readingOrder="0"/>
      <border diagonalUp="0" diagonalDown="0" outline="0">
        <left style="thin">
          <color auto="1"/>
        </left>
        <right style="thin">
          <color auto="1"/>
        </right>
        <top style="hair">
          <color auto="1"/>
        </top>
        <bottom style="hair">
          <color auto="1"/>
        </bottom>
      </border>
    </dxf>
    <dxf>
      <font>
        <b val="0"/>
        <i val="0"/>
        <strike val="0"/>
        <condense val="0"/>
        <extend val="0"/>
        <outline val="0"/>
        <shadow val="0"/>
        <u val="none"/>
        <vertAlign val="baseline"/>
        <sz val="11"/>
        <color auto="1"/>
        <name val="Aptos Narrow"/>
        <family val="2"/>
        <scheme val="minor"/>
      </font>
      <alignment horizontal="left" vertical="bottom" textRotation="0" wrapText="1" indent="0" justifyLastLine="0" shrinkToFit="0" readingOrder="0"/>
      <border diagonalUp="0" diagonalDown="0">
        <left style="thin">
          <color auto="1"/>
        </left>
        <right style="thin">
          <color auto="1"/>
        </right>
        <top style="hair">
          <color auto="1"/>
        </top>
        <bottom style="hair">
          <color auto="1"/>
        </bottom>
        <vertical/>
        <horizontal/>
      </border>
    </dxf>
    <dxf>
      <font>
        <strike val="0"/>
        <outline val="0"/>
        <shadow val="0"/>
        <u val="none"/>
        <vertAlign val="baseline"/>
        <name val="Aptos Narrow"/>
        <scheme val="minor"/>
      </font>
      <alignment horizontal="left" vertical="bottom" textRotation="0" wrapText="0" indent="0" justifyLastLine="0" shrinkToFit="0" readingOrder="0"/>
      <border diagonalUp="0" diagonalDown="0" outline="0">
        <left style="thin">
          <color auto="1"/>
        </left>
        <right style="thin">
          <color auto="1"/>
        </right>
        <top style="hair">
          <color auto="1"/>
        </top>
        <bottom style="hair">
          <color auto="1"/>
        </bottom>
      </border>
    </dxf>
    <dxf>
      <font>
        <strike val="0"/>
        <outline val="0"/>
        <shadow val="0"/>
        <u val="none"/>
        <vertAlign val="baseline"/>
        <name val="Aptos Narrow"/>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auto="1"/>
        </left>
        <right style="thin">
          <color auto="1"/>
        </right>
        <top style="hair">
          <color auto="1"/>
        </top>
        <bottom style="hair">
          <color auto="1"/>
        </bottom>
      </border>
    </dxf>
    <dxf>
      <font>
        <strike val="0"/>
        <outline val="0"/>
        <shadow val="0"/>
        <u val="none"/>
        <vertAlign val="baseline"/>
        <name val="Aptos Narrow"/>
        <scheme val="minor"/>
      </font>
      <alignment horizontal="left" vertical="bottom" textRotation="0" wrapText="0" indent="0" justifyLastLine="0" shrinkToFit="0" readingOrder="0"/>
      <border diagonalUp="0" diagonalDown="0" outline="0">
        <left style="thin">
          <color auto="1"/>
        </left>
        <right style="thin">
          <color auto="1"/>
        </right>
        <top style="hair">
          <color auto="1"/>
        </top>
        <bottom style="hair">
          <color auto="1"/>
        </bottom>
      </border>
    </dxf>
    <dxf>
      <font>
        <strike val="0"/>
        <outline val="0"/>
        <shadow val="0"/>
        <u val="none"/>
        <vertAlign val="baseline"/>
        <name val="Aptos Narrow"/>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strike val="0"/>
        <outline val="0"/>
        <shadow val="0"/>
        <u val="none"/>
        <vertAlign val="baseline"/>
        <name val="Aptos Narrow"/>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style="thin">
          <color auto="1"/>
        </left>
        <right style="thin">
          <color auto="1"/>
        </right>
        <top style="hair">
          <color auto="1"/>
        </top>
        <bottom style="hair">
          <color auto="1"/>
        </bottom>
        <vertical/>
        <horizontal/>
      </border>
    </dxf>
    <dxf>
      <font>
        <strike val="0"/>
        <outline val="0"/>
        <shadow val="0"/>
        <u val="none"/>
        <vertAlign val="baseline"/>
        <name val="Aptos Narrow"/>
        <scheme val="minor"/>
      </font>
      <numFmt numFmtId="30" formatCode="@"/>
      <alignment horizontal="left" vertical="bottom" textRotation="0" wrapText="0" indent="0" justifyLastLine="0" shrinkToFit="0" readingOrder="0"/>
      <border diagonalUp="0" diagonalDown="0" outline="0">
        <left style="thin">
          <color auto="1"/>
        </left>
        <right style="thin">
          <color auto="1"/>
        </right>
        <top style="hair">
          <color auto="1"/>
        </top>
        <bottom style="hair">
          <color auto="1"/>
        </bottom>
      </border>
    </dxf>
    <dxf>
      <font>
        <strike val="0"/>
        <outline val="0"/>
        <shadow val="0"/>
        <u val="none"/>
        <vertAlign val="baseline"/>
        <name val="Aptos Narrow"/>
        <scheme val="minor"/>
      </font>
      <alignment horizontal="left" vertical="bottom" textRotation="0" wrapText="0" indent="0" justifyLastLine="0" shrinkToFit="0" readingOrder="0"/>
      <border diagonalUp="0" diagonalDown="0" outline="0">
        <left style="thin">
          <color auto="1"/>
        </left>
        <right style="thin">
          <color auto="1"/>
        </right>
        <top style="hair">
          <color auto="1"/>
        </top>
        <bottom style="hair">
          <color auto="1"/>
        </bottom>
      </border>
    </dxf>
    <dxf>
      <font>
        <strike val="0"/>
        <outline val="0"/>
        <shadow val="0"/>
        <u val="none"/>
        <vertAlign val="baseline"/>
        <name val="Aptos Narrow"/>
        <scheme val="minor"/>
      </font>
      <alignment horizontal="left" vertical="bottom" textRotation="0" wrapText="0" indent="0" justifyLastLine="0" shrinkToFit="0" readingOrder="0"/>
      <border diagonalUp="0" diagonalDown="0" outline="0">
        <left style="thin">
          <color auto="1"/>
        </left>
        <right style="thin">
          <color auto="1"/>
        </right>
        <top style="thin">
          <color auto="1"/>
        </top>
        <bottom style="hair">
          <color auto="1"/>
        </bottom>
      </border>
    </dxf>
    <dxf>
      <font>
        <strike val="0"/>
        <outline val="0"/>
        <shadow val="0"/>
        <u val="none"/>
        <vertAlign val="baseline"/>
        <name val="Aptos Narrow"/>
        <scheme val="minor"/>
      </font>
    </dxf>
    <dxf>
      <font>
        <strike val="0"/>
        <outline val="0"/>
        <shadow val="0"/>
        <u val="none"/>
        <vertAlign val="baseline"/>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15</xdr:col>
      <xdr:colOff>892459</xdr:colOff>
      <xdr:row>258</xdr:row>
      <xdr:rowOff>119214</xdr:rowOff>
    </xdr:from>
    <xdr:to>
      <xdr:col>22</xdr:col>
      <xdr:colOff>843214</xdr:colOff>
      <xdr:row>287</xdr:row>
      <xdr:rowOff>33122</xdr:rowOff>
    </xdr:to>
    <mc:AlternateContent xmlns:mc="http://schemas.openxmlformats.org/markup-compatibility/2006" xmlns:sle15="http://schemas.microsoft.com/office/drawing/2012/slicer">
      <mc:Choice Requires="sle15">
        <xdr:graphicFrame macro="">
          <xdr:nvGraphicFramePr>
            <xdr:cNvPr id="5" name="Level 2">
              <a:extLst>
                <a:ext uri="{FF2B5EF4-FFF2-40B4-BE49-F238E27FC236}">
                  <a16:creationId xmlns:a16="http://schemas.microsoft.com/office/drawing/2014/main" id="{5D0839C1-2CBC-DBDB-A87F-AEEBE72B1513}"/>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mlns="">
        <xdr:sp macro="" textlink="">
          <xdr:nvSpPr>
            <xdr:cNvPr id="0" name=""/>
            <xdr:cNvSpPr>
              <a:spLocks noTextEdit="1"/>
            </xdr:cNvSpPr>
          </xdr:nvSpPr>
          <xdr:spPr>
            <a:xfrm>
              <a:off x="27986440" y="6285814"/>
              <a:ext cx="8846473" cy="4838426"/>
            </a:xfrm>
            <a:prstGeom prst="rect">
              <a:avLst/>
            </a:prstGeom>
            <a:solidFill>
              <a:prstClr val="white"/>
            </a:solidFill>
            <a:ln w="1">
              <a:solidFill>
                <a:prstClr val="green"/>
              </a:solidFill>
            </a:ln>
          </xdr:spPr>
          <xdr:txBody>
            <a:bodyPr vertOverflow="clip" horzOverflow="clip"/>
            <a:lstStyle/>
            <a:p>
              <a:r>
                <a:rPr lang="en-Z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23</xdr:col>
      <xdr:colOff>1316590</xdr:colOff>
      <xdr:row>2</xdr:row>
      <xdr:rowOff>20572</xdr:rowOff>
    </xdr:from>
    <xdr:to>
      <xdr:col>26</xdr:col>
      <xdr:colOff>38285</xdr:colOff>
      <xdr:row>252</xdr:row>
      <xdr:rowOff>39325</xdr:rowOff>
    </xdr:to>
    <mc:AlternateContent xmlns:mc="http://schemas.openxmlformats.org/markup-compatibility/2006" xmlns:sle15="http://schemas.microsoft.com/office/drawing/2012/slicer">
      <mc:Choice Requires="sle15">
        <xdr:graphicFrame macro="">
          <xdr:nvGraphicFramePr>
            <xdr:cNvPr id="6" name="Level 1">
              <a:extLst>
                <a:ext uri="{FF2B5EF4-FFF2-40B4-BE49-F238E27FC236}">
                  <a16:creationId xmlns:a16="http://schemas.microsoft.com/office/drawing/2014/main" id="{C78E8D4C-006F-D640-F7CB-FA6724696B13}"/>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38456281" y="733011"/>
              <a:ext cx="1927520" cy="4429589"/>
            </a:xfrm>
            <a:prstGeom prst="rect">
              <a:avLst/>
            </a:prstGeom>
            <a:solidFill>
              <a:prstClr val="white"/>
            </a:solidFill>
            <a:ln w="1">
              <a:solidFill>
                <a:prstClr val="green"/>
              </a:solidFill>
            </a:ln>
          </xdr:spPr>
          <xdr:txBody>
            <a:bodyPr vertOverflow="clip" horzOverflow="clip"/>
            <a:lstStyle/>
            <a:p>
              <a:r>
                <a:rPr lang="en-Z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22</xdr:col>
      <xdr:colOff>504539</xdr:colOff>
      <xdr:row>1</xdr:row>
      <xdr:rowOff>307638</xdr:rowOff>
    </xdr:from>
    <xdr:to>
      <xdr:col>23</xdr:col>
      <xdr:colOff>1265034</xdr:colOff>
      <xdr:row>256</xdr:row>
      <xdr:rowOff>51293</xdr:rowOff>
    </xdr:to>
    <mc:AlternateContent xmlns:mc="http://schemas.openxmlformats.org/markup-compatibility/2006" xmlns:sle15="http://schemas.microsoft.com/office/drawing/2012/slicer">
      <mc:Choice Requires="sle15">
        <xdr:graphicFrame macro="">
          <xdr:nvGraphicFramePr>
            <xdr:cNvPr id="2" name="Project Year">
              <a:extLst>
                <a:ext uri="{FF2B5EF4-FFF2-40B4-BE49-F238E27FC236}">
                  <a16:creationId xmlns:a16="http://schemas.microsoft.com/office/drawing/2014/main" id="{096C3587-0593-3A18-0CD8-11472ED173E6}"/>
                </a:ext>
              </a:extLst>
            </xdr:cNvPr>
            <xdr:cNvGraphicFramePr/>
          </xdr:nvGraphicFramePr>
          <xdr:xfrm>
            <a:off x="0" y="0"/>
            <a:ext cx="0" cy="0"/>
          </xdr:xfrm>
          <a:graphic>
            <a:graphicData uri="http://schemas.microsoft.com/office/drawing/2010/slicer">
              <sle:slicer xmlns:sle="http://schemas.microsoft.com/office/drawing/2010/slicer" name="Project Year"/>
            </a:graphicData>
          </a:graphic>
        </xdr:graphicFrame>
      </mc:Choice>
      <mc:Fallback xmlns="">
        <xdr:sp macro="" textlink="">
          <xdr:nvSpPr>
            <xdr:cNvPr id="0" name=""/>
            <xdr:cNvSpPr>
              <a:spLocks noTextEdit="1"/>
            </xdr:cNvSpPr>
          </xdr:nvSpPr>
          <xdr:spPr>
            <a:xfrm>
              <a:off x="36495872" y="663858"/>
              <a:ext cx="1903336" cy="5205133"/>
            </a:xfrm>
            <a:prstGeom prst="rect">
              <a:avLst/>
            </a:prstGeom>
            <a:solidFill>
              <a:prstClr val="white"/>
            </a:solidFill>
            <a:ln w="1">
              <a:solidFill>
                <a:prstClr val="green"/>
              </a:solidFill>
            </a:ln>
          </xdr:spPr>
          <xdr:txBody>
            <a:bodyPr vertOverflow="clip" horzOverflow="clip"/>
            <a:lstStyle/>
            <a:p>
              <a:r>
                <a:rPr lang="en-Z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592331</xdr:colOff>
      <xdr:row>234</xdr:row>
      <xdr:rowOff>0</xdr:rowOff>
    </xdr:from>
    <xdr:to>
      <xdr:col>20</xdr:col>
      <xdr:colOff>1160861</xdr:colOff>
      <xdr:row>263</xdr:row>
      <xdr:rowOff>121115</xdr:rowOff>
    </xdr:to>
    <mc:AlternateContent xmlns:mc="http://schemas.openxmlformats.org/markup-compatibility/2006">
      <mc:Choice xmlns:sle15="http://schemas.microsoft.com/office/drawing/2012/slicer" Requires="sle15">
        <xdr:graphicFrame macro="">
          <xdr:nvGraphicFramePr>
            <xdr:cNvPr id="3" name="Organisation Name">
              <a:extLst>
                <a:ext uri="{FF2B5EF4-FFF2-40B4-BE49-F238E27FC236}">
                  <a16:creationId xmlns:a16="http://schemas.microsoft.com/office/drawing/2014/main" id="{669A5630-1CBA-F3E6-48EC-7CC4E8389A46}"/>
                </a:ext>
              </a:extLst>
            </xdr:cNvPr>
            <xdr:cNvGraphicFramePr/>
          </xdr:nvGraphicFramePr>
          <xdr:xfrm>
            <a:off x="0" y="0"/>
            <a:ext cx="0" cy="0"/>
          </xdr:xfrm>
          <a:graphic>
            <a:graphicData uri="http://schemas.microsoft.com/office/drawing/2010/slicer">
              <sle:slicer xmlns:sle="http://schemas.microsoft.com/office/drawing/2010/slicer" name="Organisation Name"/>
            </a:graphicData>
          </a:graphic>
        </xdr:graphicFrame>
      </mc:Choice>
      <mc:Fallback>
        <xdr:sp macro="" textlink="">
          <xdr:nvSpPr>
            <xdr:cNvPr id="0" name=""/>
            <xdr:cNvSpPr>
              <a:spLocks noTextEdit="1"/>
            </xdr:cNvSpPr>
          </xdr:nvSpPr>
          <xdr:spPr>
            <a:xfrm>
              <a:off x="31032644" y="2119313"/>
              <a:ext cx="3632405" cy="5185240"/>
            </a:xfrm>
            <a:prstGeom prst="rect">
              <a:avLst/>
            </a:prstGeom>
            <a:solidFill>
              <a:prstClr val="white"/>
            </a:solidFill>
            <a:ln w="1">
              <a:solidFill>
                <a:prstClr val="green"/>
              </a:solidFill>
            </a:ln>
          </xdr:spPr>
          <xdr:txBody>
            <a:bodyPr vertOverflow="clip" horzOverflow="clip"/>
            <a:lstStyle/>
            <a:p>
              <a:r>
                <a:rPr lang="en-Z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teel Ramsuran Sitaram" refreshedDate="45850.188581018519" createdVersion="8" refreshedVersion="8" minRefreshableVersion="3" recordCount="247" xr:uid="{09448F5E-45F2-4D47-95A3-5599C58622C8}">
  <cacheSource type="worksheet">
    <worksheetSource name="Table1"/>
  </cacheSource>
  <cacheFields count="16">
    <cacheField name="Organisation Name" numFmtId="0">
      <sharedItems/>
    </cacheField>
    <cacheField name="Contact Person" numFmtId="0">
      <sharedItems containsBlank="1"/>
    </cacheField>
    <cacheField name="Contact" numFmtId="0">
      <sharedItems containsBlank="1" containsMixedTypes="1" containsNumber="1" containsInteger="1" minValue="823513680" maxValue="823513680"/>
    </cacheField>
    <cacheField name="Province" numFmtId="0">
      <sharedItems containsBlank="1"/>
    </cacheField>
    <cacheField name="Region (N,E,S,W)" numFmtId="0">
      <sharedItems containsBlank="1"/>
    </cacheField>
    <cacheField name="Project Year" numFmtId="0">
      <sharedItems containsSemiMixedTypes="0" containsString="0" containsNumber="1" containsInteger="1" minValue="2020" maxValue="2025" count="6">
        <n v="2024"/>
        <n v="2023"/>
        <n v="2022"/>
        <n v="2021"/>
        <n v="2025"/>
        <n v="2020"/>
      </sharedItems>
    </cacheField>
    <cacheField name="Level 1" numFmtId="0">
      <sharedItems count="8">
        <s v="Nutrition"/>
        <s v="Healthcare"/>
        <s v="Disaster"/>
        <s v="Humanitarian"/>
        <s v="Socioeconomic"/>
        <s v="Education"/>
        <s v="Animal"/>
        <s v="Environmental"/>
      </sharedItems>
    </cacheField>
    <cacheField name="Level 2" numFmtId="0">
      <sharedItems/>
    </cacheField>
    <cacheField name="Level 3" numFmtId="0">
      <sharedItems containsSemiMixedTypes="0" containsString="0" containsNumber="1" containsInteger="1" minValue="1" maxValue="247"/>
    </cacheField>
    <cacheField name="Unit" numFmtId="0">
      <sharedItems containsBlank="1"/>
    </cacheField>
    <cacheField name="Quantity" numFmtId="0">
      <sharedItems containsBlank="1" containsMixedTypes="1" containsNumber="1" minValue="1" maxValue="7661641"/>
    </cacheField>
    <cacheField name="Volunteer Hours" numFmtId="1">
      <sharedItems containsBlank="1" containsMixedTypes="1" containsNumber="1" containsInteger="1" minValue="1" maxValue="61320"/>
    </cacheField>
    <cacheField name="Value R" numFmtId="166">
      <sharedItems containsSemiMixedTypes="0" containsString="0" containsNumber="1" minValue="1" maxValue="76616410"/>
    </cacheField>
    <cacheField name="Souls" numFmtId="1">
      <sharedItems containsBlank="1" containsMixedTypes="1" containsNumber="1" containsInteger="1" minValue="1" maxValue="39188"/>
    </cacheField>
    <cacheField name="Impact" numFmtId="0">
      <sharedItems/>
    </cacheField>
    <cacheField name="U-Impac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7">
  <r>
    <s v="Food for Love"/>
    <s v="Viresh"/>
    <s v="0814201784"/>
    <s v="All"/>
    <s v="All"/>
    <x v="0"/>
    <x v="0"/>
    <s v="Meals"/>
    <n v="1"/>
    <s v="Meals"/>
    <n v="7661641"/>
    <n v="36980"/>
    <n v="76616410"/>
    <m/>
    <s v="7.6m meals"/>
    <s v="2024 - 7.6m meals"/>
  </r>
  <r>
    <s v="Food for Love"/>
    <s v="Viresh"/>
    <s v="0814201784"/>
    <s v="All"/>
    <s v="All"/>
    <x v="1"/>
    <x v="0"/>
    <s v="Meals"/>
    <n v="2"/>
    <s v="Meals"/>
    <n v="7661641"/>
    <n v="36980"/>
    <n v="76616410"/>
    <m/>
    <s v="7.6m meals"/>
    <s v="2023 - 7.6m meals"/>
  </r>
  <r>
    <s v="Food for Love"/>
    <s v="Viresh"/>
    <s v="0814201784"/>
    <s v="All"/>
    <s v="All"/>
    <x v="2"/>
    <x v="0"/>
    <s v="Meals"/>
    <n v="3"/>
    <s v="Meals"/>
    <n v="7661641"/>
    <n v="36980"/>
    <n v="76616410"/>
    <m/>
    <s v="7.6m meals"/>
    <s v="2022 - 7.6m meals"/>
  </r>
  <r>
    <s v="Food for Love"/>
    <s v="Viresh"/>
    <s v="0814201784"/>
    <s v="All"/>
    <s v="All"/>
    <x v="3"/>
    <x v="0"/>
    <s v="Meals"/>
    <n v="4"/>
    <s v="Meals"/>
    <n v="7661641"/>
    <n v="36980"/>
    <n v="76616410"/>
    <m/>
    <s v="7.6m meals"/>
    <s v="2021 - 7.6m meals"/>
  </r>
  <r>
    <s v="Food for Love"/>
    <s v="Viresh"/>
    <s v="0814201784"/>
    <s v="All"/>
    <s v="All"/>
    <x v="4"/>
    <x v="0"/>
    <s v="Meals"/>
    <n v="5"/>
    <s v="Meals"/>
    <n v="4469290"/>
    <n v="18490"/>
    <n v="44962900"/>
    <m/>
    <s v="4.4m meals"/>
    <s v="2025 - 4.4m meals"/>
  </r>
  <r>
    <s v="Ramakrishna Centre of South Africa - Phoenix"/>
    <s v="Veresh  Singh"/>
    <s v="084556 1991"/>
    <s v="KZN"/>
    <s v="E"/>
    <x v="0"/>
    <x v="1"/>
    <s v="Medical Clinics"/>
    <n v="6"/>
    <s v="Number of Consultations"/>
    <n v="39188"/>
    <n v="61320"/>
    <n v="16500000"/>
    <n v="39188"/>
    <s v="39 188 consultations"/>
    <s v="2024 - 39 188 consultations"/>
  </r>
  <r>
    <s v="Ramakrishna Centre of South Africa - Phoenix"/>
    <s v="Veresh  Singh"/>
    <s v="084556 1991"/>
    <s v="KZN"/>
    <s v="E"/>
    <x v="1"/>
    <x v="1"/>
    <s v="Medical Clinics"/>
    <n v="7"/>
    <s v="Number of Consultations"/>
    <n v="38714"/>
    <n v="61320"/>
    <n v="16000000"/>
    <n v="38714"/>
    <s v="38 714 consultations"/>
    <s v="2023 - 38 714 consultations"/>
  </r>
  <r>
    <s v="Ramakrishna Centre of South Africa - Phoenix"/>
    <s v="Veresh  Singh"/>
    <s v="0845561991"/>
    <s v="KZN"/>
    <s v="E"/>
    <x v="2"/>
    <x v="1"/>
    <s v="Medical Clinics"/>
    <n v="8"/>
    <s v="Number of Consultations"/>
    <n v="29763"/>
    <n v="61320"/>
    <n v="13000000"/>
    <n v="29763"/>
    <s v="29 763 consultations"/>
    <s v="2022 - 29 763 consultations"/>
  </r>
  <r>
    <s v="Ramakrishna Centre of South Africa - Phoenix"/>
    <s v="Veresh  Singh"/>
    <s v="0845561991"/>
    <s v="KZN"/>
    <s v="E"/>
    <x v="3"/>
    <x v="1"/>
    <s v="Medical Clinics"/>
    <n v="9"/>
    <s v="Number of Consultations"/>
    <n v="23155"/>
    <n v="61320"/>
    <n v="11577013"/>
    <n v="23155"/>
    <s v="23 155 consultations"/>
    <s v="2021 - 23 155 consultations"/>
  </r>
  <r>
    <s v="SSSGCSA"/>
    <s v="Deven "/>
    <s v="+27 83 335 5317"/>
    <s v="National"/>
    <s v="N,E,S,W"/>
    <x v="1"/>
    <x v="1"/>
    <s v="Blood Drive"/>
    <n v="10"/>
    <m/>
    <s v="175 Clinics_x000a_8178 pints"/>
    <n v="15750"/>
    <n v="8178000"/>
    <m/>
    <s v="8 178 pints (175 Clinics)"/>
    <s v="2023 - 8 178 pints (175 Clinics)"/>
  </r>
  <r>
    <s v="SSSGCSA"/>
    <s v="Deven "/>
    <s v="+27 83 335 5317"/>
    <s v="National"/>
    <s v="N,E,S,W"/>
    <x v="2"/>
    <x v="1"/>
    <s v="Blood Drive"/>
    <n v="11"/>
    <m/>
    <s v="163 Clinics_x000a_7539 pints"/>
    <n v="978"/>
    <n v="7539000"/>
    <m/>
    <s v="7 539 pints (163 Clinics)"/>
    <s v="2022 - 7 539 pints (163 Clinics)"/>
  </r>
  <r>
    <s v="SSSGCSA"/>
    <s v="Deven "/>
    <s v="+27 83 335 5317"/>
    <s v="National"/>
    <s v="N,E,S,W"/>
    <x v="0"/>
    <x v="1"/>
    <s v="Blood Drive"/>
    <n v="12"/>
    <m/>
    <s v="134 Clinics_x000a_6131 pints"/>
    <n v="12036"/>
    <n v="6131000"/>
    <m/>
    <s v="6 131 pints (134 Clinics)"/>
    <s v="2024 - 6 131 pints (134 Clinics)"/>
  </r>
  <r>
    <s v="Ramakrishna Centre of South Africa - Phoenix"/>
    <s v="Veresh  Singh"/>
    <s v="0845561991"/>
    <s v="KZN"/>
    <s v="E"/>
    <x v="5"/>
    <x v="1"/>
    <s v="Medical Clinics"/>
    <n v="13"/>
    <s v="Number of Consultations"/>
    <n v="10417"/>
    <n v="61320"/>
    <n v="5500000"/>
    <n v="10417"/>
    <s v="10 417 consultations"/>
    <s v="2020 - 10 417 consultations"/>
  </r>
  <r>
    <s v="Ramakrishna Centre of South Africa - Phoenix"/>
    <s v="Veresh  Singh"/>
    <s v="0845561991"/>
    <s v="KZN &amp; GAUTENG"/>
    <s v="E"/>
    <x v="3"/>
    <x v="0"/>
    <s v="Meals"/>
    <n v="14"/>
    <s v="Number of Beneficiaries "/>
    <n v="60699"/>
    <m/>
    <n v="4374059"/>
    <m/>
    <s v="60k meals"/>
    <s v="2021 - 60k meals"/>
  </r>
  <r>
    <s v="Sewa International SA"/>
    <s v="Shailan"/>
    <s v="0796965188"/>
    <s v="KZN, GP"/>
    <s v="N, E, S"/>
    <x v="3"/>
    <x v="2"/>
    <s v="COVID-19"/>
    <n v="15"/>
    <s v="Oxygen Concentrators"/>
    <n v="100"/>
    <n v="215"/>
    <n v="3640000"/>
    <m/>
    <s v="100 Oxygen Concentrators"/>
    <s v="2021 - 100 Oxygen Concentrators"/>
  </r>
  <r>
    <s v="Ramakrishna Centre of South Africa - Phoenix"/>
    <s v="Veresh  Singh"/>
    <s v="084556 1991"/>
    <s v="KZN &amp; GAUTENG"/>
    <s v="E"/>
    <x v="1"/>
    <x v="0"/>
    <s v="Meals"/>
    <n v="16"/>
    <s v="Number of Beneficiaries "/>
    <n v="59430"/>
    <m/>
    <n v="3399290"/>
    <m/>
    <s v="59k meals"/>
    <s v="2023 - 59k meals"/>
  </r>
  <r>
    <s v="Ramakrishna Centre of South Africa - Phoenix"/>
    <s v="Veresh  Singh"/>
    <s v="084556 1991"/>
    <s v="KZN &amp; GAUTENG"/>
    <s v="E"/>
    <x v="0"/>
    <x v="0"/>
    <s v="Meals"/>
    <n v="17"/>
    <s v="Number of Beneficiaries "/>
    <n v="64805"/>
    <m/>
    <n v="3379488"/>
    <m/>
    <s v="64k meals"/>
    <s v="2024 - 64k meals"/>
  </r>
  <r>
    <s v="Ramakrishna Centre of South Africa - Phoenix"/>
    <s v="Veresh  Singh"/>
    <s v="0845561991"/>
    <s v="KZN &amp; GAUTENG"/>
    <s v="E"/>
    <x v="2"/>
    <x v="0"/>
    <s v="Meals"/>
    <n v="18"/>
    <s v="Number of Beneficiaries "/>
    <n v="67175"/>
    <m/>
    <n v="3331012.65"/>
    <m/>
    <s v="67k meals"/>
    <s v="2022 - 67k meals"/>
  </r>
  <r>
    <s v="SSSGCSA"/>
    <s v="Deven "/>
    <s v="+27 83 335 5317"/>
    <s v="Centre, Region and National"/>
    <s v="N,E,S,W"/>
    <x v="5"/>
    <x v="3"/>
    <s v="Hampers"/>
    <n v="19"/>
    <s v="Grama Seva including centre ditribution"/>
    <n v="10000"/>
    <m/>
    <n v="2500000"/>
    <n v="10000"/>
    <s v="10 000 hampers"/>
    <s v="2020 - 10 000 hampers"/>
  </r>
  <r>
    <s v="SSSGCSA"/>
    <s v="Deven "/>
    <s v="+27 83 335 5317"/>
    <s v="Centre, Region and National"/>
    <s v="N,E,S,W"/>
    <x v="3"/>
    <x v="3"/>
    <s v="Hampers"/>
    <n v="20"/>
    <s v="Grama Seva including centre ditribution"/>
    <n v="10000"/>
    <m/>
    <n v="2500000"/>
    <n v="10000"/>
    <s v="10 000 hampers"/>
    <s v="2021 - 10 000 hampers"/>
  </r>
  <r>
    <s v="SSSGCSA"/>
    <s v="Deven "/>
    <s v="+27 83 335 5317"/>
    <s v="Centre, Region and National"/>
    <s v="N,E,S,W"/>
    <x v="2"/>
    <x v="3"/>
    <s v="Hampers"/>
    <n v="21"/>
    <s v="Grama Seva including centre ditribution"/>
    <n v="10000"/>
    <m/>
    <n v="2500000"/>
    <n v="10000"/>
    <s v="10 000 hampers"/>
    <s v="2022 - 10 000 hampers"/>
  </r>
  <r>
    <s v="SSSGCSA"/>
    <s v="Deven "/>
    <s v="+27 83 335 5317"/>
    <s v="Centre, Region and National"/>
    <s v="N,E,S,W"/>
    <x v="1"/>
    <x v="3"/>
    <s v="Hampers"/>
    <n v="22"/>
    <s v="Grama Seva including centre ditribution"/>
    <n v="10000"/>
    <m/>
    <n v="2500000"/>
    <n v="10000"/>
    <s v="10 000 hampers"/>
    <s v="2023 - 10 000 hampers"/>
  </r>
  <r>
    <s v="SSSGCSA"/>
    <s v="Deven "/>
    <s v="+27 83 335 5317"/>
    <s v="Centre, Region and National"/>
    <s v="N,E,S,W"/>
    <x v="0"/>
    <x v="3"/>
    <s v="Hampers"/>
    <n v="23"/>
    <s v="Grama Seva including centre ditribution"/>
    <n v="10000"/>
    <m/>
    <n v="2500000"/>
    <n v="10000"/>
    <s v="10 000 hampers"/>
    <s v="2024 - 10 000 hampers"/>
  </r>
  <r>
    <s v="Ramakrishna Centre of South Africa - Phoenix"/>
    <s v="Veresh  Singh"/>
    <s v="0845561991"/>
    <s v="KZN &amp; GAUTENG"/>
    <s v="E"/>
    <x v="5"/>
    <x v="0"/>
    <s v="Meals"/>
    <n v="24"/>
    <s v="Number of Beneficiaries "/>
    <n v="61388"/>
    <m/>
    <n v="2214998"/>
    <m/>
    <s v="61k meals"/>
    <s v="2020 - 61k meals"/>
  </r>
  <r>
    <s v="SSSGCSA"/>
    <s v="Deven "/>
    <s v="+27 83 335 5317"/>
    <s v="KZN / WC"/>
    <s v="N,E,S,W"/>
    <x v="3"/>
    <x v="1"/>
    <s v="Blood Drive"/>
    <n v="25"/>
    <m/>
    <s v="42 Clinics_x000a_1485 pints"/>
    <n v="3780"/>
    <n v="1485000"/>
    <m/>
    <s v="1 485 pints (42 Clinics)"/>
    <s v="2021 - 1 485 pints (42 Clinics)"/>
  </r>
  <r>
    <s v="South African Hindu Maha"/>
    <s v="Mala"/>
    <s v="0848115651"/>
    <m/>
    <s v="National"/>
    <x v="5"/>
    <x v="2"/>
    <s v="COVID-19"/>
    <n v="26"/>
    <m/>
    <m/>
    <m/>
    <n v="1400000"/>
    <m/>
    <s v="R1.4m Funding"/>
    <s v="2020 - R1.4m Funding"/>
  </r>
  <r>
    <s v="Ramakrishna Centre of South Africa - Phoenix"/>
    <s v="Veresh  Singh"/>
    <s v="084556 1991"/>
    <s v="KZN"/>
    <s v="E"/>
    <x v="1"/>
    <x v="4"/>
    <s v="Skills Development"/>
    <n v="27"/>
    <s v="Number of Beneficiaries "/>
    <n v="94"/>
    <m/>
    <n v="1215012.1499999999"/>
    <n v="94"/>
    <s v="94 People"/>
    <s v="2023 - 94 People"/>
  </r>
  <r>
    <s v="Nourish to Flourish CMSA"/>
    <s v="Pavan Maharaj"/>
    <s v="0722984828"/>
    <s v="KZN"/>
    <s v="S"/>
    <x v="0"/>
    <x v="0"/>
    <s v="Meals"/>
    <n v="28"/>
    <s v="Meals"/>
    <n v="95512"/>
    <n v="4800"/>
    <n v="955120"/>
    <m/>
    <s v="95k meals"/>
    <s v="2024 - 95k meals"/>
  </r>
  <r>
    <s v="South African Hindu Maha"/>
    <s v="Mala"/>
    <s v="0848115651"/>
    <s v="KZN"/>
    <m/>
    <x v="5"/>
    <x v="3"/>
    <s v="Hampers"/>
    <n v="29"/>
    <m/>
    <n v="3000"/>
    <n v="80"/>
    <n v="900000"/>
    <m/>
    <s v="3 000 hampers"/>
    <s v="2020 - 3 000 hampers"/>
  </r>
  <r>
    <s v="Sarva Dharma Ashram"/>
    <s v="Swamiji"/>
    <m/>
    <s v="KZN"/>
    <m/>
    <x v="3"/>
    <x v="0"/>
    <s v="Meals"/>
    <n v="30"/>
    <s v="Meals"/>
    <n v="900000"/>
    <m/>
    <n v="900000"/>
    <m/>
    <s v="900k meals"/>
    <s v="2021 - 900k meals"/>
  </r>
  <r>
    <s v="Sri Sarada Devi Ashram"/>
    <s v="Avinash Sanichur"/>
    <n v="823513680"/>
    <s v="KZN"/>
    <s v="E"/>
    <x v="1"/>
    <x v="3"/>
    <s v="Hampers"/>
    <n v="31"/>
    <s v="Various food items, medical consultations, clothing, school fees, feeding, training and women empowerment etc."/>
    <s v="n/a"/>
    <s v="n/a"/>
    <n v="815232"/>
    <m/>
    <s v="2 608 hampers"/>
    <s v="2023 - 2 608 hampers"/>
  </r>
  <r>
    <s v="Sarva Dharma Ashram"/>
    <s v="Swamiji"/>
    <m/>
    <s v="KZN"/>
    <m/>
    <x v="4"/>
    <x v="0"/>
    <s v="Meals"/>
    <n v="32"/>
    <s v="Meals"/>
    <n v="800000"/>
    <m/>
    <n v="800000"/>
    <m/>
    <s v="800k meals"/>
    <s v="2025 - 800k meals"/>
  </r>
  <r>
    <s v="Tongaat Hindu Unity Forum"/>
    <m/>
    <m/>
    <s v="KZN"/>
    <s v="N"/>
    <x v="0"/>
    <x v="3"/>
    <s v="Care Facilities"/>
    <n v="33"/>
    <s v="Pension quarters - Construction"/>
    <n v="30"/>
    <n v="300"/>
    <n v="750000"/>
    <m/>
    <s v="30 Pension quarters"/>
    <s v="2024 - 30 Pension quarters"/>
  </r>
  <r>
    <s v="Tongaat Hindu Unity Forum"/>
    <m/>
    <m/>
    <s v="KZN"/>
    <s v="N"/>
    <x v="1"/>
    <x v="2"/>
    <s v="Civil Unrest"/>
    <n v="34"/>
    <s v="Hampers"/>
    <n v="3000"/>
    <n v="700"/>
    <n v="750000"/>
    <m/>
    <s v="3 000 hampers"/>
    <s v="2023 - 3 000 Hampers"/>
  </r>
  <r>
    <s v="Sri Sarada Devi Ashram"/>
    <s v="Avinash Sanichur"/>
    <n v="823513680"/>
    <s v="KZN"/>
    <s v="E"/>
    <x v="0"/>
    <x v="3"/>
    <s v="Hampers"/>
    <n v="35"/>
    <s v="Various food items, medical consultations, clothing, school fees, feeding, training and women empowerment_x000a_etc."/>
    <n v="2210"/>
    <s v="n/a"/>
    <n v="690718"/>
    <n v="2210"/>
    <s v="2 210 hampers"/>
    <s v="2024 - 2 210 hampers"/>
  </r>
  <r>
    <s v="Tongaat Hindu Unity Forum"/>
    <m/>
    <m/>
    <s v="KZN"/>
    <s v="N"/>
    <x v="1"/>
    <x v="2"/>
    <s v="Floods"/>
    <n v="36"/>
    <s v="Hampers, furniture"/>
    <n v="3000"/>
    <n v="600"/>
    <n v="680000"/>
    <m/>
    <s v="3 000 Hampers and furniture"/>
    <s v="2023 - 3 000 Hampers and furniture"/>
  </r>
  <r>
    <s v="Sri Sarada Devi Ashram"/>
    <s v="Avinash Sanichur"/>
    <n v="823513680"/>
    <s v="KZN"/>
    <s v="E"/>
    <x v="3"/>
    <x v="3"/>
    <s v="Hampers"/>
    <n v="37"/>
    <s v="Various food items, medical consultations, clothing, school fees, feeding, training and women empowerment_x000a_etc."/>
    <s v="n/a"/>
    <s v="n/a"/>
    <n v="661538"/>
    <m/>
    <s v="2 116 hampers"/>
    <s v="2021 - 2 116 hampers"/>
  </r>
  <r>
    <s v="South African Hindu Maha"/>
    <s v="Mala"/>
    <s v="0848115651"/>
    <s v="KZN"/>
    <m/>
    <x v="4"/>
    <x v="3"/>
    <s v="Hampers"/>
    <n v="38"/>
    <m/>
    <n v="200"/>
    <n v="10"/>
    <n v="600000"/>
    <m/>
    <s v="200 hampers"/>
    <s v="2025 - 200 hampers"/>
  </r>
  <r>
    <s v="Sarva Dharma Ashram"/>
    <s v="Swamiji"/>
    <m/>
    <s v="KZN"/>
    <m/>
    <x v="0"/>
    <x v="0"/>
    <s v="Meals"/>
    <n v="39"/>
    <s v="Meals"/>
    <n v="600000"/>
    <m/>
    <n v="600000"/>
    <m/>
    <s v="600k meals"/>
    <s v="2024 - 600k meals"/>
  </r>
  <r>
    <s v="Sarva Dharma Ashram"/>
    <s v="Swamiji"/>
    <m/>
    <s v="KZN"/>
    <m/>
    <x v="1"/>
    <x v="0"/>
    <s v="Meals"/>
    <n v="40"/>
    <s v="Meals"/>
    <n v="600000"/>
    <m/>
    <n v="600000"/>
    <m/>
    <s v="600k meals"/>
    <s v="2023 - 600k meals"/>
  </r>
  <r>
    <s v="Shantik Foundation"/>
    <s v="Sunil"/>
    <s v="0734461898"/>
    <s v="KZN"/>
    <s v="S"/>
    <x v="0"/>
    <x v="5"/>
    <s v="Student Loans"/>
    <n v="41"/>
    <s v="Students"/>
    <n v="18"/>
    <n v="2"/>
    <n v="580000"/>
    <n v="18"/>
    <s v="18 students"/>
    <s v="2024 - 18 students"/>
  </r>
  <r>
    <s v="Sri Sarada Devi Ashram"/>
    <s v="Avinash Sanichur"/>
    <n v="823513680"/>
    <s v="KZN"/>
    <s v="E"/>
    <x v="5"/>
    <x v="3"/>
    <s v="Hampers"/>
    <n v="42"/>
    <s v="Various food items, medical consultations, clothing, school fees, feeding, training and women empowerment etc."/>
    <s v="n/a"/>
    <s v="n/a"/>
    <n v="560431"/>
    <m/>
    <s v="1 793 hampers"/>
    <s v="2020 - 1 793 hampers"/>
  </r>
  <r>
    <s v="Ramakrishna Centre of South Africa - Phoenix"/>
    <s v="Veresh  Singh"/>
    <s v="0845561991"/>
    <s v="KZN"/>
    <s v="E"/>
    <x v="2"/>
    <x v="2"/>
    <s v="Floods"/>
    <n v="43"/>
    <s v="Value of Relief Work Undertaken"/>
    <n v="555536.17000000004"/>
    <m/>
    <n v="555536.17000000004"/>
    <m/>
    <s v="R555k Flood Reflief"/>
    <s v="2022 - R555k Flood Reflief"/>
  </r>
  <r>
    <s v="Sri Sarada Devi Ashram"/>
    <s v="Avinash Sanichur"/>
    <n v="823513680"/>
    <s v="KZN"/>
    <s v="E"/>
    <x v="2"/>
    <x v="3"/>
    <s v="Hampers"/>
    <n v="44"/>
    <s v="Various food items, medical consultations, clothing, school fees, feeding, training and women empowerment_x000a_etc."/>
    <s v="n/a"/>
    <s v="n/a"/>
    <n v="532930"/>
    <m/>
    <s v="1 705 hampers"/>
    <s v="2022 - 1 705 hampers"/>
  </r>
  <r>
    <s v="South African Hindu Maha"/>
    <s v="Mala"/>
    <s v="0848115651"/>
    <s v="KNZ"/>
    <m/>
    <x v="3"/>
    <x v="2"/>
    <s v="Civil Unrest"/>
    <n v="45"/>
    <m/>
    <s v="70 TONS"/>
    <n v="60"/>
    <n v="510000"/>
    <m/>
    <s v="70 TONS "/>
    <s v="2021 - 70 TONS "/>
  </r>
  <r>
    <s v="Shantik Foundation"/>
    <s v="Sunil"/>
    <s v="0734461898"/>
    <s v="KZN"/>
    <s v="S"/>
    <x v="1"/>
    <x v="5"/>
    <s v="Student Loans"/>
    <n v="46"/>
    <s v="Students"/>
    <n v="15"/>
    <n v="4"/>
    <n v="500000"/>
    <n v="15"/>
    <s v="15 students"/>
    <s v="2023 - 15 students"/>
  </r>
  <r>
    <s v="Sarva Dharma Ashram"/>
    <s v="Swamiji"/>
    <m/>
    <s v="KZN"/>
    <m/>
    <x v="2"/>
    <x v="0"/>
    <s v="Meals"/>
    <n v="47"/>
    <s v="Meals"/>
    <n v="500000"/>
    <m/>
    <n v="500000"/>
    <m/>
    <s v="500k meals"/>
    <s v="2022 - 500k meals"/>
  </r>
  <r>
    <s v="BAPS Charities"/>
    <s v="Hemang Desai"/>
    <s v="072 602 8377"/>
    <s v="KZN"/>
    <s v="All"/>
    <x v="3"/>
    <x v="2"/>
    <s v="Hampers"/>
    <n v="48"/>
    <s v="Long life foods - tonnes"/>
    <n v="15"/>
    <n v="500"/>
    <n v="500000"/>
    <m/>
    <s v="15 tonnes - Long life foods"/>
    <s v="2021 - 15 tonnes - Long life foods"/>
  </r>
  <r>
    <s v="BAPS Charities"/>
    <s v="Hemang Desai"/>
    <s v="072 602 8377"/>
    <s v="KZN"/>
    <s v="All"/>
    <x v="2"/>
    <x v="2"/>
    <s v="Hampers"/>
    <n v="49"/>
    <s v="Long life foods - tonnes"/>
    <n v="15"/>
    <n v="500"/>
    <n v="500000"/>
    <m/>
    <s v="15 tonnes - Long life foods"/>
    <s v="2022 - 15 tonnes - Long life foods"/>
  </r>
  <r>
    <s v="SSSGCSA"/>
    <s v="Deven "/>
    <s v="+27 83 335 5317"/>
    <s v="PTA"/>
    <s v="N,E,S,W"/>
    <x v="5"/>
    <x v="0"/>
    <s v="Meals"/>
    <n v="50"/>
    <s v="Meals"/>
    <n v="45238"/>
    <m/>
    <n v="452380"/>
    <m/>
    <s v="45k meals"/>
    <s v="2020 - 45k meals"/>
  </r>
  <r>
    <s v="SSSGCSA"/>
    <s v="Deven "/>
    <s v="+27 83 335 5317"/>
    <s v="PTA"/>
    <s v="N,E,S,W"/>
    <x v="3"/>
    <x v="0"/>
    <s v="Meals"/>
    <n v="51"/>
    <s v="Meals"/>
    <n v="45238"/>
    <m/>
    <n v="452380"/>
    <m/>
    <s v="45k meals"/>
    <s v="2021 - 45k meals"/>
  </r>
  <r>
    <s v="SSSGCSA"/>
    <s v="Deven "/>
    <s v="+27 83 335 5317"/>
    <s v="PTA"/>
    <s v="N,E,S,W"/>
    <x v="2"/>
    <x v="0"/>
    <s v="Meals"/>
    <n v="52"/>
    <s v="Meals"/>
    <n v="45238"/>
    <m/>
    <n v="452380"/>
    <m/>
    <s v="45k meals"/>
    <s v="2022 - 45k meals"/>
  </r>
  <r>
    <s v="SSSGCSA"/>
    <s v="Deven "/>
    <s v="+27 83 335 5317"/>
    <s v="PTA"/>
    <s v="N,E,S,W"/>
    <x v="1"/>
    <x v="0"/>
    <s v="Meals"/>
    <n v="53"/>
    <s v="Meals"/>
    <n v="45238"/>
    <m/>
    <n v="452380"/>
    <m/>
    <s v="45k meals"/>
    <s v="2023 - 45k meals"/>
  </r>
  <r>
    <s v="SSSGCSA"/>
    <s v="Deven "/>
    <s v="+27 83 335 5317"/>
    <s v="PTA"/>
    <s v="N,E,S,W"/>
    <x v="0"/>
    <x v="0"/>
    <s v="Meals"/>
    <n v="54"/>
    <s v="Meals"/>
    <n v="45238"/>
    <m/>
    <n v="452380"/>
    <m/>
    <s v="45k meals"/>
    <s v="2024 - 45k meals"/>
  </r>
  <r>
    <s v="BAPS Charities"/>
    <s v="Mahesh Naik"/>
    <s v="083 469 0002"/>
    <s v="KZN, GP"/>
    <s v="JHB Central, Tongaat"/>
    <x v="0"/>
    <x v="2"/>
    <s v="Floods"/>
    <n v="55"/>
    <s v="Boreholes"/>
    <n v="2"/>
    <s v="1 00"/>
    <n v="400000"/>
    <m/>
    <s v="2 Boreholes"/>
    <s v="2024 - 2 Boreholes"/>
  </r>
  <r>
    <s v="SSSGCSA"/>
    <s v="Deven "/>
    <s v="+27 83 335 5317"/>
    <s v="KZN"/>
    <s v="N,E,S,W"/>
    <x v="0"/>
    <x v="2"/>
    <s v="Tornado"/>
    <n v="56"/>
    <m/>
    <s v="22 uninsured houses targeted and repairs conducted including:_x000a_- installation of new roofs, gutters, ceilings and cornices. electrical, plumbing, plastering, new windows, doors and painting. "/>
    <n v="6400"/>
    <n v="380000"/>
    <m/>
    <s v="22 homes assisted"/>
    <s v="2024 - 22 homes assisted"/>
  </r>
  <r>
    <s v="Vetcare"/>
    <m/>
    <m/>
    <m/>
    <m/>
    <x v="5"/>
    <x v="6"/>
    <s v="Feral Surgeries"/>
    <n v="57"/>
    <s v="Xray, blood tests, treatment in hospital and outpatient, outreach camps, mental health talks for animal welfare workers. "/>
    <n v="380"/>
    <n v="200"/>
    <n v="380000"/>
    <n v="380"/>
    <s v="380 surgeries"/>
    <s v="2020 - 380 surgeries"/>
  </r>
  <r>
    <s v="Vetcare"/>
    <m/>
    <m/>
    <m/>
    <m/>
    <x v="3"/>
    <x v="6"/>
    <s v="Feral Surgeries"/>
    <n v="58"/>
    <s v="Xray, blood tests, treatment in hospital and outpatient, outreach camps, mental health talks for animal welfare workers. "/>
    <n v="380"/>
    <n v="200"/>
    <n v="380000"/>
    <n v="380"/>
    <s v="380 surgeries"/>
    <s v="2021 - 380 surgeries"/>
  </r>
  <r>
    <s v="Vetcare"/>
    <m/>
    <m/>
    <m/>
    <m/>
    <x v="2"/>
    <x v="6"/>
    <s v="Feral Surgeries"/>
    <n v="59"/>
    <s v="Xray, blood tests, treatment in hospital and outpatient, outreach camps, mental health talks for animal welfare workers. "/>
    <n v="380"/>
    <n v="200"/>
    <n v="380000"/>
    <n v="380"/>
    <s v="380 surgeries"/>
    <s v="2022 - 380 surgeries"/>
  </r>
  <r>
    <s v="Vetcare"/>
    <m/>
    <m/>
    <m/>
    <m/>
    <x v="1"/>
    <x v="6"/>
    <s v="Feral Surgeries"/>
    <n v="60"/>
    <s v="Xray, blood tests, treatment in hospital and outpatient, outreach camps, mental health talks for animal welfare workers. "/>
    <n v="380"/>
    <n v="200"/>
    <n v="380000"/>
    <n v="380"/>
    <s v="380 surgeries"/>
    <s v="2023 - 380 surgeries"/>
  </r>
  <r>
    <s v="Vetcare"/>
    <m/>
    <m/>
    <m/>
    <m/>
    <x v="0"/>
    <x v="6"/>
    <s v="Feral Surgeries"/>
    <n v="61"/>
    <s v="Xray, blood tests, treatment in hospital and outpatient, outreach camps, mental health talks for animal welfare workers. "/>
    <n v="380"/>
    <n v="200"/>
    <n v="380000"/>
    <n v="380"/>
    <s v="380 surgeries"/>
    <s v="2024 - 380 surgeries"/>
  </r>
  <r>
    <s v="Vetcare"/>
    <m/>
    <m/>
    <m/>
    <m/>
    <x v="4"/>
    <x v="6"/>
    <s v="Feral Surgeries"/>
    <n v="62"/>
    <s v="Xray, blood tests, treatment in hospital and outpatient, outreach camps, mental health talks for animal welfare workers. "/>
    <n v="380"/>
    <n v="200"/>
    <n v="380000"/>
    <n v="380"/>
    <s v="380 surgeries"/>
    <s v="2025 - 380 surgeries"/>
  </r>
  <r>
    <s v="Ramakrishna Centre of South Africa - Phoenix"/>
    <s v="Veresh  Singh"/>
    <s v="0845561991"/>
    <s v="KZN"/>
    <s v="E"/>
    <x v="2"/>
    <x v="5"/>
    <s v="Value Based"/>
    <n v="63"/>
    <s v="Number of Items Printed  and Distributed "/>
    <n v="163000"/>
    <m/>
    <n v="374185.85"/>
    <m/>
    <s v="163k literature packs"/>
    <s v="2022 - 163k literature packs"/>
  </r>
  <r>
    <s v="South African Hindu Maha"/>
    <s v="Mala"/>
    <s v="0848115651"/>
    <s v="KZN"/>
    <m/>
    <x v="2"/>
    <x v="3"/>
    <s v="Care Facilities"/>
    <n v="64"/>
    <s v="Old Age Home"/>
    <n v="500"/>
    <n v="30"/>
    <n v="334232"/>
    <n v="500"/>
    <s v="500 people"/>
    <s v="2022 - 500 people"/>
  </r>
  <r>
    <s v="Tongaat Hindu Unity Forum"/>
    <m/>
    <m/>
    <s v="KZN"/>
    <s v="N"/>
    <x v="5"/>
    <x v="2"/>
    <s v="COVID-19"/>
    <n v="65"/>
    <s v="Oxygen Concentrators"/>
    <n v="11"/>
    <n v="2100"/>
    <n v="300000"/>
    <m/>
    <s v="11 Oxygen concentrators"/>
    <s v="2020 - 11 Oxygen concentrators"/>
  </r>
  <r>
    <s v="Food for Love"/>
    <m/>
    <m/>
    <s v="KZN only "/>
    <s v="Mainly verulam and surrounding farms "/>
    <x v="0"/>
    <x v="4"/>
    <s v="Skills Development"/>
    <n v="66"/>
    <s v="Farmers - SMME Farming Upskill"/>
    <n v="50"/>
    <s v="200 hours per year"/>
    <n v="300000"/>
    <n v="50"/>
    <s v="50 Farmers"/>
    <s v="2024 - 50 Farmers"/>
  </r>
  <r>
    <s v="South African Hindu Maha"/>
    <s v="Mala"/>
    <s v="0848115651"/>
    <s v="KZN"/>
    <m/>
    <x v="3"/>
    <x v="3"/>
    <s v="Hampers"/>
    <n v="67"/>
    <m/>
    <n v="1000"/>
    <n v="30"/>
    <n v="300000"/>
    <m/>
    <s v="1 000 hampers"/>
    <s v="2021 - 1 000 hampers"/>
  </r>
  <r>
    <s v="South African Hindu Maha"/>
    <s v="Mala"/>
    <s v="0848115651"/>
    <s v="KZN"/>
    <m/>
    <x v="2"/>
    <x v="3"/>
    <s v="Hampers"/>
    <n v="68"/>
    <m/>
    <n v="1000"/>
    <n v="30"/>
    <n v="300000"/>
    <m/>
    <s v="1 000 hampers"/>
    <s v="2022 - 1 000 hampers"/>
  </r>
  <r>
    <s v="South African Hindu Maha"/>
    <s v="Mala"/>
    <s v="0848115651"/>
    <s v="KZN"/>
    <m/>
    <x v="1"/>
    <x v="3"/>
    <s v="Hampers"/>
    <n v="69"/>
    <m/>
    <n v="1000"/>
    <n v="30"/>
    <n v="300000"/>
    <m/>
    <s v="1000 hampers"/>
    <s v="2023 - 1000 hampers"/>
  </r>
  <r>
    <s v="South African Hindu Maha"/>
    <s v="Mala"/>
    <s v="0848115651"/>
    <s v="KZN"/>
    <m/>
    <x v="0"/>
    <x v="3"/>
    <s v="Hampers"/>
    <n v="70"/>
    <m/>
    <n v="1000"/>
    <n v="30"/>
    <n v="300000"/>
    <m/>
    <s v="1 000 hampers"/>
    <s v="2024 - 1 000 hampers"/>
  </r>
  <r>
    <s v="Ramakrishna Centre of South Africa - Phoenix"/>
    <s v="Veresh  Singh"/>
    <s v="084556 1991"/>
    <s v="KZN"/>
    <s v="E"/>
    <x v="1"/>
    <x v="5"/>
    <s v="Value Based"/>
    <n v="71"/>
    <s v="Number of Items Printed  and Distributed "/>
    <n v="58600"/>
    <m/>
    <n v="284141.48"/>
    <m/>
    <s v="58k literature packs"/>
    <s v="2023 - 58k literature packs"/>
  </r>
  <r>
    <s v="Sewa International SA"/>
    <s v="Shailan"/>
    <s v="0796965188"/>
    <s v="KZN"/>
    <s v="N"/>
    <x v="0"/>
    <x v="2"/>
    <s v="Tornado"/>
    <n v="72"/>
    <s v="Homes"/>
    <n v="15"/>
    <n v="906"/>
    <n v="279223"/>
    <m/>
    <s v="15 Homes "/>
    <s v="2024 - 15 Homes "/>
  </r>
  <r>
    <s v="Nourish to Flourish CMSA"/>
    <s v="Pavan Maharaj"/>
    <s v="0722984828"/>
    <s v="KZN"/>
    <s v="S"/>
    <x v="0"/>
    <x v="0"/>
    <s v="Meals"/>
    <n v="73"/>
    <s v="Meals"/>
    <n v="25376"/>
    <n v="2200"/>
    <n v="253760"/>
    <m/>
    <s v="25k meals"/>
    <s v="2024 - 25k meals"/>
  </r>
  <r>
    <s v="South African Hindu Maha"/>
    <s v="Mala"/>
    <s v="0848115651"/>
    <s v="KZN"/>
    <m/>
    <x v="5"/>
    <x v="1"/>
    <s v="Womens Sanitary"/>
    <n v="74"/>
    <m/>
    <n v="1000"/>
    <n v="24"/>
    <n v="250000"/>
    <n v="1000"/>
    <s v="1 k sanitary packs"/>
    <s v="2020 - 1 k sanitary packs"/>
  </r>
  <r>
    <s v="South African Hindu Maha"/>
    <s v="Mala"/>
    <s v="0848115651"/>
    <s v="KZN"/>
    <m/>
    <x v="3"/>
    <x v="1"/>
    <s v="Womens Sanitary"/>
    <n v="75"/>
    <m/>
    <n v="1000"/>
    <n v="24"/>
    <n v="250000"/>
    <n v="1000"/>
    <s v="1 k sanitary packs"/>
    <s v="2021 - 1 k sanitary packs"/>
  </r>
  <r>
    <s v="South African Hindu Maha"/>
    <s v="Mala"/>
    <s v="0848115651"/>
    <s v="KZN"/>
    <m/>
    <x v="2"/>
    <x v="1"/>
    <s v="Womens Sanitary"/>
    <n v="76"/>
    <m/>
    <n v="1000"/>
    <n v="24"/>
    <n v="250000"/>
    <n v="1000"/>
    <s v="1 k sanitary packs"/>
    <s v="2022 - 1 k sanitary packs"/>
  </r>
  <r>
    <s v="SSSGCSA"/>
    <s v="Deven "/>
    <s v="+27 83 335 5317"/>
    <s v="KZN / WC"/>
    <s v="N,E,S,W"/>
    <x v="0"/>
    <x v="1"/>
    <s v="Medical Clinics"/>
    <n v="77"/>
    <m/>
    <s v="25 Clinics_x000a_1976 patients"/>
    <n v="3108"/>
    <n v="248600"/>
    <n v="2976"/>
    <s v="1 976 patients (25 Clinics)"/>
    <s v="2024 - 1 976 patients (25 Clinics)"/>
  </r>
  <r>
    <s v="Tongaat Hindu Unity Forum"/>
    <m/>
    <m/>
    <s v="KZN"/>
    <s v="N"/>
    <x v="5"/>
    <x v="2"/>
    <s v="COVID-19"/>
    <n v="78"/>
    <s v="Hampers, etc"/>
    <n v="2000"/>
    <n v="300"/>
    <n v="225000"/>
    <m/>
    <s v="2 000 Hampers"/>
    <s v="2020 - 2 000 Hampers"/>
  </r>
  <r>
    <s v="Shantik Foundation"/>
    <s v="Sunil"/>
    <s v="0734461898"/>
    <s v="KZN"/>
    <s v="S"/>
    <x v="1"/>
    <x v="5"/>
    <s v="Tuition"/>
    <n v="79"/>
    <s v="Academic Tuition"/>
    <n v="300"/>
    <n v="3"/>
    <n v="220920"/>
    <n v="300"/>
    <s v="300 students"/>
    <s v="2023 - 300 students"/>
  </r>
  <r>
    <s v="SSSGCSA"/>
    <s v="Deven "/>
    <s v="+27 83 335 5317"/>
    <s v="KZN / WC"/>
    <s v="N,E,S,W"/>
    <x v="1"/>
    <x v="1"/>
    <s v="Medical Clinics"/>
    <n v="80"/>
    <m/>
    <s v="1928 patients"/>
    <n v="2412"/>
    <n v="216000"/>
    <n v="1928"/>
    <s v="1 928 patients"/>
    <s v="2023 - 1 928 patients"/>
  </r>
  <r>
    <s v="South African Hindu Maha"/>
    <s v="Mala"/>
    <s v="0848115651"/>
    <s v="KZN"/>
    <m/>
    <x v="1"/>
    <x v="5"/>
    <s v="School Uniforms"/>
    <n v="81"/>
    <m/>
    <n v="1000"/>
    <n v="30"/>
    <n v="200000"/>
    <n v="1000"/>
    <s v="1 000 uniforms"/>
    <s v="2023 - 1 000 uniforms"/>
  </r>
  <r>
    <s v="Ramakrishna Centre of South Africa - Phoenix"/>
    <s v="Veresh  Singh"/>
    <s v="084556 1991"/>
    <s v="KZN"/>
    <s v="E"/>
    <x v="0"/>
    <x v="5"/>
    <s v="Value Based"/>
    <n v="82"/>
    <s v="Number of Items Printed  and Distributed "/>
    <n v="32000"/>
    <m/>
    <n v="180804"/>
    <m/>
    <s v="32k literature packs"/>
    <s v="2024 - 32k literature packs"/>
  </r>
  <r>
    <s v="Shantik Foundation"/>
    <s v="Sunil"/>
    <s v="0734461898"/>
    <s v="KZN"/>
    <s v="S"/>
    <x v="0"/>
    <x v="5"/>
    <s v="Tuition"/>
    <n v="83"/>
    <s v="Academic Tuition"/>
    <n v="200"/>
    <n v="1"/>
    <n v="180000"/>
    <s v="1928 patients"/>
    <s v="200 students"/>
    <s v="2024 - 200 students"/>
  </r>
  <r>
    <s v="Ramakrishna Centre of South Africa - Phoenix"/>
    <s v="Veresh  Singh"/>
    <s v="0845561991"/>
    <s v="KZN"/>
    <s v="E"/>
    <x v="2"/>
    <x v="4"/>
    <s v="Skills Development"/>
    <n v="84"/>
    <s v="Number of Beneficiaries "/>
    <n v="21"/>
    <m/>
    <n v="169619.68"/>
    <n v="21"/>
    <s v="21 People"/>
    <s v="2022 - 21 People"/>
  </r>
  <r>
    <s v="Sewa International SA"/>
    <s v="Shailan"/>
    <s v="0796965188"/>
    <s v="KZN"/>
    <s v="N,E,S"/>
    <x v="4"/>
    <x v="5"/>
    <s v="School Kits"/>
    <n v="85"/>
    <s v="Students"/>
    <n v="258"/>
    <n v="64"/>
    <n v="165423.79999999999"/>
    <n v="258"/>
    <s v="258 students"/>
    <s v="2025 - 258 students"/>
  </r>
  <r>
    <s v="SSSGCSA"/>
    <s v="Deven "/>
    <s v="+27 83 335 5317"/>
    <s v="KZN / WC"/>
    <s v="N,E,S,W"/>
    <x v="2"/>
    <x v="1"/>
    <s v="Medical Clinics"/>
    <n v="86"/>
    <m/>
    <s v="9 Clinics_x000a_915 patients"/>
    <n v="2412"/>
    <n v="161000"/>
    <n v="915"/>
    <s v="915 patients (9 Clinics)"/>
    <s v="2022 - 915 patients (9 Clinics)"/>
  </r>
  <r>
    <s v="SSSGCSA"/>
    <s v="Deven "/>
    <s v="+27 83 335 5317"/>
    <s v="KZN"/>
    <s v="N,E,S,W"/>
    <x v="0"/>
    <x v="6"/>
    <s v="Vet Clinics"/>
    <n v="87"/>
    <s v="Number of Animals Benefitted "/>
    <s v="248 Dogs_x000a_14 Cats"/>
    <n v="192"/>
    <n v="158000"/>
    <n v="262"/>
    <s v="262 animals"/>
    <s v="2024 - 262 animals"/>
  </r>
  <r>
    <s v="Ramakrishna Centre of South Africa - Phoenix"/>
    <s v="Veresh  Singh"/>
    <s v="084556 1991"/>
    <s v="KZN"/>
    <s v="E"/>
    <x v="0"/>
    <x v="5"/>
    <s v="Value Based"/>
    <n v="88"/>
    <s v="Number of Beneficiaries "/>
    <n v="24399"/>
    <m/>
    <n v="156430"/>
    <n v="24399"/>
    <s v="24 399 students"/>
    <s v="2024 - 24 399 students"/>
  </r>
  <r>
    <s v="Ramakrishna Centre of South Africa - Phoenix"/>
    <s v="Veresh  Singh"/>
    <s v="084556 1991"/>
    <s v="KZN"/>
    <s v="E"/>
    <x v="1"/>
    <x v="5"/>
    <s v="Value Based"/>
    <n v="89"/>
    <s v="Number of Beneficiaries "/>
    <n v="20285"/>
    <m/>
    <n v="152458.54"/>
    <n v="20285"/>
    <s v="20 285 students"/>
    <s v="2023 - 20 285 students"/>
  </r>
  <r>
    <s v="Tongaat Hindu Unity Forum"/>
    <m/>
    <m/>
    <s v="KZN"/>
    <s v="N"/>
    <x v="0"/>
    <x v="2"/>
    <s v="Tornado"/>
    <n v="90"/>
    <s v="Construction"/>
    <n v="20"/>
    <n v="120"/>
    <n v="150000"/>
    <m/>
    <s v="20 Construction Projects"/>
    <s v="2024 - 20 Construction Projects"/>
  </r>
  <r>
    <s v="South African Hindu Maha"/>
    <s v="Mala"/>
    <s v="0848115651"/>
    <s v="KZN"/>
    <m/>
    <x v="1"/>
    <x v="5"/>
    <s v="Lunches"/>
    <n v="91"/>
    <s v="School Lunch"/>
    <n v="600"/>
    <n v="400"/>
    <n v="150000"/>
    <m/>
    <s v="600 meals"/>
    <s v="2023 - 600 meals"/>
  </r>
  <r>
    <s v="South African Hindu Maha"/>
    <s v="Mala"/>
    <s v="0848115651"/>
    <s v="KZN"/>
    <m/>
    <x v="0"/>
    <x v="5"/>
    <s v="Lunches"/>
    <n v="92"/>
    <m/>
    <n v="600"/>
    <n v="400"/>
    <n v="150000"/>
    <n v="600"/>
    <s v="600 lunches"/>
    <s v="2024 - 600 lunches"/>
  </r>
  <r>
    <s v="South African Hindu Maha"/>
    <s v="Mala"/>
    <s v="0848115651"/>
    <s v="KZN"/>
    <m/>
    <x v="4"/>
    <x v="5"/>
    <s v="Tuition"/>
    <n v="93"/>
    <m/>
    <m/>
    <n v="100"/>
    <n v="150000"/>
    <m/>
    <s v="Open Air School"/>
    <s v="2025 - Open Air School"/>
  </r>
  <r>
    <s v="Sewa International SA"/>
    <s v="Shailan"/>
    <s v="0796965188"/>
    <s v="KZN"/>
    <s v="N,S"/>
    <x v="2"/>
    <x v="2"/>
    <s v="Floods"/>
    <n v="94"/>
    <s v="Litres of Water"/>
    <n v="41600"/>
    <n v="124"/>
    <n v="149460"/>
    <m/>
    <s v="41 600 Litres of Water"/>
    <s v="2022 - 41 600 Litres of Water"/>
  </r>
  <r>
    <s v="Shantik Foundation"/>
    <s v="Sunil"/>
    <s v="0734461898"/>
    <s v="KZN"/>
    <s v="S"/>
    <x v="0"/>
    <x v="4"/>
    <s v="Skills Development"/>
    <n v="95"/>
    <s v="Upskilled "/>
    <n v="120"/>
    <n v="3"/>
    <n v="140000"/>
    <n v="120"/>
    <s v="120 People"/>
    <s v="2024 - 120 People"/>
  </r>
  <r>
    <s v="Ramakrishna Centre of South Africa - Phoenix"/>
    <s v="Veresh  Singh"/>
    <s v="084556 1991"/>
    <s v="KZN"/>
    <s v="E"/>
    <x v="0"/>
    <x v="4"/>
    <s v="Skills Development"/>
    <n v="96"/>
    <s v="Number of Beneficiaries "/>
    <n v="166"/>
    <m/>
    <n v="130109"/>
    <n v="166"/>
    <s v="166 People"/>
    <s v="2024 - 166 People"/>
  </r>
  <r>
    <s v="Ramakrishna Centre of South Africa - Phoenix"/>
    <s v="Veresh  Singh"/>
    <s v="0845561991"/>
    <s v="KZN"/>
    <s v="E"/>
    <x v="3"/>
    <x v="4"/>
    <s v="Skills Development"/>
    <n v="97"/>
    <s v="Number of Beneficiaries "/>
    <n v="33"/>
    <m/>
    <n v="129563"/>
    <n v="33"/>
    <s v="33 People"/>
    <s v="2021 - 33 People"/>
  </r>
  <r>
    <s v="South African Hindu Maha"/>
    <s v="Mala"/>
    <s v="0848115651"/>
    <s v="KZN"/>
    <m/>
    <x v="1"/>
    <x v="1"/>
    <s v="Womens Sanitary"/>
    <n v="98"/>
    <m/>
    <n v="500"/>
    <n v="12"/>
    <n v="125000"/>
    <n v="500"/>
    <s v="500 sanitary packs"/>
    <s v="2023 - 500 sanitary packs"/>
  </r>
  <r>
    <s v="South African Hindu Maha"/>
    <s v="Mala"/>
    <s v="0848115651"/>
    <s v="KZN"/>
    <m/>
    <x v="0"/>
    <x v="1"/>
    <s v="Womens Sanitary"/>
    <n v="99"/>
    <m/>
    <n v="500"/>
    <n v="12"/>
    <n v="125000"/>
    <n v="500"/>
    <s v="500 sanitary packs"/>
    <s v="2024 - 500 sanitary packs"/>
  </r>
  <r>
    <s v="BAPS Charities"/>
    <s v="Hemang Desai"/>
    <s v="072 602 8377"/>
    <s v="Gauteng, WC, KZN"/>
    <s v="N,S"/>
    <x v="3"/>
    <x v="3"/>
    <s v="Blankets"/>
    <n v="100"/>
    <s v="Blankets NGO/Medical Support Blanket Drive"/>
    <n v="1000"/>
    <n v="250"/>
    <n v="125000"/>
    <n v="1000"/>
    <s v="1 000 blankets"/>
    <s v="2021 - 1 000 blankets"/>
  </r>
  <r>
    <s v="BAPS Charities"/>
    <s v="Hemang Desai"/>
    <s v="072 602 8377"/>
    <s v="Gauteng, WC, KZN"/>
    <s v="N,S"/>
    <x v="2"/>
    <x v="3"/>
    <s v="Blankets"/>
    <n v="101"/>
    <s v="Blankets NGO/Medical Support Blanket Drive"/>
    <n v="1000"/>
    <n v="250"/>
    <n v="125000"/>
    <n v="1000"/>
    <s v="1 000 blankets"/>
    <s v="2022 - 1 000 blankets"/>
  </r>
  <r>
    <s v="BAPS Charities"/>
    <s v="Hemang Desai"/>
    <s v="072 602 8377"/>
    <s v="Gauteng, WC, KZN"/>
    <s v="N,S"/>
    <x v="1"/>
    <x v="3"/>
    <s v="Blankets"/>
    <n v="102"/>
    <s v="Blankets NGO/Medical Support Blanket Drive"/>
    <n v="1000"/>
    <n v="250"/>
    <n v="125000"/>
    <n v="1000"/>
    <s v="1 000 blankets"/>
    <s v="2023 - 1 000 blankets"/>
  </r>
  <r>
    <s v="BAPS Charities"/>
    <s v="Hemang Desai"/>
    <s v="072 602 8377"/>
    <s v="Gauteng, WC, KZN"/>
    <s v="N,S"/>
    <x v="0"/>
    <x v="3"/>
    <s v="Blankets"/>
    <n v="103"/>
    <s v="Blankets NGO/Medical Support Blanket Drive"/>
    <n v="1000"/>
    <n v="250"/>
    <n v="125000"/>
    <n v="1000"/>
    <s v="1000 blankets"/>
    <s v="2024 - 1000 blankets"/>
  </r>
  <r>
    <s v="Shantik Foundation"/>
    <s v="Sunil"/>
    <s v="0734461898"/>
    <s v="KZN"/>
    <s v="S"/>
    <x v="1"/>
    <x v="4"/>
    <s v="Skills Development"/>
    <n v="104"/>
    <s v="Upskilled "/>
    <n v="150"/>
    <n v="2"/>
    <n v="124000"/>
    <n v="150"/>
    <s v="150 People"/>
    <s v="2023 - 150 People"/>
  </r>
  <r>
    <s v="SSSGCSA"/>
    <s v="Deven "/>
    <s v="+27 83 335 5317"/>
    <s v="KZN / GP / WC"/>
    <s v="N,E,S,W"/>
    <x v="1"/>
    <x v="1"/>
    <s v="Optom Clinics"/>
    <n v="105"/>
    <m/>
    <s v="16 Clinics_x000a_850 patients_x000a_428 Glasses Dispensed"/>
    <n v="1200"/>
    <n v="124000"/>
    <n v="850"/>
    <s v="850 patients, 428 Glasses Dispensed (16 Clinics)"/>
    <s v="2023 - 850 patients, 428 Glasses Dispensed (16 Clinics)"/>
  </r>
  <r>
    <s v="Ramakrishna Centre of South Africa - Phoenix"/>
    <s v="Veresh  Singh"/>
    <s v="0845561991"/>
    <s v="KZN"/>
    <s v="E"/>
    <x v="3"/>
    <x v="5"/>
    <s v="Value Based"/>
    <n v="106"/>
    <s v="Stationery Packs, Nivedita School Bags, Maths Sets, School Wear, PPE."/>
    <n v="12232"/>
    <m/>
    <n v="123090"/>
    <m/>
    <s v="12k school kits"/>
    <s v="2021 - 12k school kits"/>
  </r>
  <r>
    <s v="Sewa International SA"/>
    <s v="Shailan"/>
    <s v="0796965188"/>
    <s v="KZN"/>
    <s v="N,S"/>
    <x v="2"/>
    <x v="3"/>
    <s v="Hampers"/>
    <n v="107"/>
    <s v="Grocery Hampers"/>
    <n v="500"/>
    <n v="124"/>
    <n v="122500"/>
    <m/>
    <s v="500 Hampers"/>
    <s v="2022 - 500 Hampers"/>
  </r>
  <r>
    <s v="Sewa International SA"/>
    <s v="Shailan"/>
    <s v="0796965188"/>
    <s v="KZN, GP"/>
    <s v="N,E,S"/>
    <x v="0"/>
    <x v="5"/>
    <s v="Tuition"/>
    <n v="108"/>
    <s v="Students"/>
    <n v="797"/>
    <n v="58"/>
    <n v="117480"/>
    <n v="797"/>
    <s v="797 students"/>
    <s v="2024 - 797 students"/>
  </r>
  <r>
    <s v="South African Hindu Maha"/>
    <s v="Mala"/>
    <s v="0848115651"/>
    <s v="KZN"/>
    <s v="Pietermaritzburg"/>
    <x v="3"/>
    <x v="3"/>
    <s v="Care Facilities"/>
    <n v="109"/>
    <s v="Children's Home"/>
    <s v="Building"/>
    <n v="120"/>
    <n v="108000"/>
    <m/>
    <s v="Children's Home"/>
    <s v="2021 - Children's Home"/>
  </r>
  <r>
    <s v="Ramakrishna Centre of South Africa - Phoenix"/>
    <s v="Veresh  Singh"/>
    <s v="0845561991"/>
    <s v="KZN"/>
    <s v="E"/>
    <x v="5"/>
    <x v="5"/>
    <s v="Value Based"/>
    <n v="110"/>
    <s v="Number of Items Printed  and Distributed "/>
    <n v="37900"/>
    <m/>
    <n v="104218"/>
    <m/>
    <s v="38k literature packs"/>
    <s v="2020 - 38k literature packs"/>
  </r>
  <r>
    <s v="Ramakrishna Centre of South Africa - Phoenix"/>
    <s v="Veresh  Singh"/>
    <s v="0845561991"/>
    <s v="KZN"/>
    <s v="E"/>
    <x v="3"/>
    <x v="5"/>
    <s v="Value Based"/>
    <n v="111"/>
    <s v="Number of Items Printed  and Distributed "/>
    <n v="36280"/>
    <m/>
    <n v="100735"/>
    <m/>
    <s v="36k literature packs"/>
    <s v="2021 - 36k literature packs"/>
  </r>
  <r>
    <s v="South African Hindu Maha"/>
    <s v="Mala"/>
    <s v="0848115651"/>
    <s v="KZN"/>
    <m/>
    <x v="5"/>
    <x v="3"/>
    <s v="Blankets"/>
    <n v="112"/>
    <m/>
    <n v="500"/>
    <n v="12"/>
    <n v="100000"/>
    <n v="500"/>
    <s v="500 blankets"/>
    <s v="2020 - 500 blankets"/>
  </r>
  <r>
    <s v="South African Hindu Maha"/>
    <s v="Mala"/>
    <s v="0848115651"/>
    <s v="KZN"/>
    <m/>
    <x v="3"/>
    <x v="3"/>
    <s v="Blankets"/>
    <n v="113"/>
    <m/>
    <n v="500"/>
    <n v="12"/>
    <n v="100000"/>
    <n v="500"/>
    <s v="500 blankets"/>
    <s v="2021 - 500 blankets"/>
  </r>
  <r>
    <s v="South African Hindu Maha"/>
    <s v="Mala"/>
    <s v="0848115651"/>
    <s v="KZN"/>
    <m/>
    <x v="2"/>
    <x v="3"/>
    <s v="Blankets"/>
    <n v="114"/>
    <m/>
    <n v="500"/>
    <n v="12"/>
    <n v="100000"/>
    <n v="500"/>
    <s v="500 blankets"/>
    <s v="2022 - 500 blankets"/>
  </r>
  <r>
    <s v="SSSGCSA"/>
    <s v="Deven "/>
    <s v="+27 83 335 5317"/>
    <s v="KZN"/>
    <s v="N,E,S,W"/>
    <x v="1"/>
    <x v="1"/>
    <s v="Dental"/>
    <n v="115"/>
    <m/>
    <s v="12 Clinics_x000a_443 patients"/>
    <n v="708"/>
    <n v="96000"/>
    <n v="443"/>
    <s v="443 patients (12 Clinics)"/>
    <s v="2023 - 443 patients (12 Clinics)"/>
  </r>
  <r>
    <s v="SSSGCSA"/>
    <s v="Deven "/>
    <s v="+27 83 335 5317"/>
    <s v="KZN / GP"/>
    <s v="N,E,S,W"/>
    <x v="2"/>
    <x v="1"/>
    <s v="Medical Clinics"/>
    <n v="116"/>
    <m/>
    <s v="5 Clinics_x000a_420 patients"/>
    <n v="984"/>
    <n v="94000"/>
    <n v="420"/>
    <s v="420 patients (5 Clinics)"/>
    <s v="2022 - 420 patients (5 Clinics)"/>
  </r>
  <r>
    <s v="SSSGCSA"/>
    <s v="Deven "/>
    <s v="+27 83 335 5317"/>
    <s v="KZN"/>
    <s v="N,E,S,W"/>
    <x v="0"/>
    <x v="1"/>
    <s v="Dental"/>
    <n v="117"/>
    <m/>
    <s v="13 Clinics_x000a_528 patients"/>
    <n v="732"/>
    <n v="94000"/>
    <n v="528"/>
    <s v="528 patients (13 Clinics)"/>
    <s v="2024 - 528 patients (13 Clinics)"/>
  </r>
  <r>
    <s v="Ramakrishna Centre of South Africa - Phoenix"/>
    <s v="Veresh  Singh"/>
    <s v="0845561991"/>
    <s v="KZN"/>
    <s v="E"/>
    <x v="5"/>
    <x v="4"/>
    <s v="Skills Development"/>
    <n v="118"/>
    <s v="Number of Beneficiaries "/>
    <n v="34"/>
    <m/>
    <n v="91609"/>
    <n v="34"/>
    <s v="34 People"/>
    <s v="2020 - 34 People"/>
  </r>
  <r>
    <s v="SSSGCSA"/>
    <s v="Deven "/>
    <s v="+27 83 335 5317"/>
    <s v="KZN / GP / WC"/>
    <s v="N,E,S,W"/>
    <x v="0"/>
    <x v="1"/>
    <s v="Optom Clinics"/>
    <n v="119"/>
    <m/>
    <s v="15 Clinics_x000a_823 patients_x000a_"/>
    <n v="1308"/>
    <n v="91000"/>
    <n v="823"/>
    <s v="823 patients (15 Clinics)"/>
    <s v="2024 - 823 patients (15 Clinics)"/>
  </r>
  <r>
    <s v="Tongaat Hindu Unity Forum"/>
    <s v="Vedananda Govindsamy"/>
    <s v="083 384 0190"/>
    <s v="KZN"/>
    <s v="N"/>
    <x v="0"/>
    <x v="2"/>
    <s v="Tornado"/>
    <n v="120"/>
    <s v="Meals"/>
    <n v="25000"/>
    <n v="120"/>
    <n v="90000"/>
    <m/>
    <s v="25 000 Meals"/>
    <s v="2024 - 25 000 Meals"/>
  </r>
  <r>
    <s v="Ramakrishna Centre of South Africa - Phoenix"/>
    <s v="Veresh  Singh"/>
    <s v="084556 1991"/>
    <s v="KZN"/>
    <s v="E"/>
    <x v="1"/>
    <x v="3"/>
    <s v="Water Projects"/>
    <n v="121"/>
    <s v="Number of 2500 l Rain Water  Harvesting Tanks Installed_x000a_Sarada Ganga Water Project"/>
    <n v="8"/>
    <m/>
    <n v="86940"/>
    <m/>
    <s v="8 Rain Water Tanks"/>
    <s v="2023 - 8 Rain Water Tanks"/>
  </r>
  <r>
    <s v="SSSGCSA"/>
    <s v="Deven "/>
    <s v="+27 83 335 5317"/>
    <s v="KZN"/>
    <s v="N,E,S,W"/>
    <x v="0"/>
    <x v="1"/>
    <s v="Cataracts "/>
    <n v="122"/>
    <m/>
    <s v="75 operations"/>
    <m/>
    <n v="85000"/>
    <n v="75"/>
    <s v="75 operations"/>
    <s v="2024 - 75 operations"/>
  </r>
  <r>
    <s v="Sewa International SA"/>
    <s v="Shailan"/>
    <s v="0796965188"/>
    <s v="KZN"/>
    <s v="N,S"/>
    <x v="4"/>
    <x v="3"/>
    <s v="Blankets"/>
    <n v="123"/>
    <s v="Blankets"/>
    <n v="1000"/>
    <n v="27"/>
    <n v="83600.2"/>
    <n v="1000"/>
    <s v="1 000 blankets"/>
    <s v="2025 - 1 000 blankets"/>
  </r>
  <r>
    <s v="Sewa International SA"/>
    <s v="Shailan"/>
    <s v="0796965188"/>
    <s v="KZN"/>
    <s v="N,S"/>
    <x v="0"/>
    <x v="3"/>
    <s v="Blankets"/>
    <n v="124"/>
    <s v="Blankets"/>
    <n v="1060"/>
    <n v="45"/>
    <n v="83600.2"/>
    <n v="1060"/>
    <s v="1 060 blankets"/>
    <s v="2024 - 1 060 blankets"/>
  </r>
  <r>
    <s v="Ramakrishna Centre of South Africa - Phoenix"/>
    <s v="Veresh  Singh"/>
    <s v="084556 1991"/>
    <s v="KZN"/>
    <s v="E"/>
    <x v="1"/>
    <x v="3"/>
    <s v="Home Support"/>
    <n v="125"/>
    <s v="Number of Families Benefitted "/>
    <n v="40"/>
    <m/>
    <n v="80000"/>
    <m/>
    <s v="40 families"/>
    <s v="2023 - 40 families"/>
  </r>
  <r>
    <s v="Ramakrishna Centre of South Africa - Phoenix"/>
    <s v="Veresh  Singh"/>
    <s v="0845561991"/>
    <s v="KZN"/>
    <s v="E"/>
    <x v="2"/>
    <x v="5"/>
    <s v="Value Based"/>
    <n v="126"/>
    <s v="Stationery Packs, Nivedita School Bags &amp; Musical Instruments "/>
    <n v="15978"/>
    <m/>
    <n v="75773.710000000006"/>
    <m/>
    <s v="16k school kits"/>
    <s v="2022 - 16k school kits"/>
  </r>
  <r>
    <s v="South African Hindu Maha"/>
    <s v="Mala"/>
    <s v="0848115651"/>
    <s v="KZN"/>
    <m/>
    <x v="4"/>
    <x v="5"/>
    <s v="Lunches"/>
    <n v="127"/>
    <m/>
    <n v="300"/>
    <n v="200"/>
    <n v="75000"/>
    <n v="300"/>
    <s v="300 lunches"/>
    <s v="2025 - 300 lunches"/>
  </r>
  <r>
    <s v="Ramakrishna Centre of South Africa - Phoenix"/>
    <s v="Veresh  Singh"/>
    <s v="084556 1991"/>
    <s v="KZN"/>
    <s v="E"/>
    <x v="0"/>
    <x v="3"/>
    <s v="Home Support"/>
    <n v="128"/>
    <s v="Number of Families Benefitted "/>
    <n v="35"/>
    <m/>
    <n v="70000"/>
    <m/>
    <s v="35 families"/>
    <s v="2024 - 35 families"/>
  </r>
  <r>
    <s v="South African Hindu Maha"/>
    <s v="Mala"/>
    <s v="0848115651"/>
    <s v="KZN"/>
    <m/>
    <x v="2"/>
    <x v="5"/>
    <s v="School Uniforms"/>
    <n v="129"/>
    <m/>
    <n v="300"/>
    <n v="15"/>
    <n v="68310"/>
    <n v="300"/>
    <s v="300 uniforms"/>
    <s v="2022 - 300 uniforms"/>
  </r>
  <r>
    <s v="Ramakrishna Centre of South Africa - Phoenix"/>
    <s v="Veresh  Singh"/>
    <s v="084556 1991"/>
    <s v="KZN"/>
    <s v="E"/>
    <x v="0"/>
    <x v="3"/>
    <s v="Water Projects"/>
    <n v="130"/>
    <s v="Number of 2500 l Rain Water  Harvesting Tanks Installed_x000a_Sarada Ganga Water Project"/>
    <n v="7"/>
    <m/>
    <n v="65100"/>
    <m/>
    <s v="7 Rain Water Tanks"/>
    <s v="2024 - 7 Rain Water Tanks"/>
  </r>
  <r>
    <s v="SSSGCSA"/>
    <s v="Deven "/>
    <s v="+27 83 335 5317"/>
    <s v="KZN"/>
    <s v="N,E,S,W"/>
    <x v="1"/>
    <x v="1"/>
    <s v="Cataracts "/>
    <n v="131"/>
    <m/>
    <s v="50 operations"/>
    <m/>
    <n v="60000"/>
    <n v="50"/>
    <s v="50 operations"/>
    <s v="2023 - 50 operations"/>
  </r>
  <r>
    <s v="Ramakrishna Centre of South Africa - Phoenix"/>
    <s v="Veresh  Singh"/>
    <s v="084556 1991"/>
    <s v="KZN"/>
    <s v="E"/>
    <x v="1"/>
    <x v="4"/>
    <s v="Women"/>
    <n v="132"/>
    <s v="Number of Beneficiaries "/>
    <n v="69"/>
    <m/>
    <n v="57074.14"/>
    <n v="69"/>
    <s v="69 people"/>
    <s v="2023 - 69 people"/>
  </r>
  <r>
    <s v="Ramakrishna Centre of South Africa - Phoenix"/>
    <s v="Veresh  Singh"/>
    <s v="0845561991"/>
    <s v="KZN"/>
    <s v="E"/>
    <x v="5"/>
    <x v="3"/>
    <s v="Agricultural"/>
    <n v="133"/>
    <s v="Number of Beneficiaries "/>
    <n v="80"/>
    <m/>
    <n v="57051"/>
    <n v="80"/>
    <s v="80 people"/>
    <s v="2020 - 80 people"/>
  </r>
  <r>
    <s v="SSSGCSA"/>
    <s v="Deven "/>
    <s v="+27 83 335 5317"/>
    <s v="KZN / GP"/>
    <s v="N,E,S,W"/>
    <x v="2"/>
    <x v="1"/>
    <s v="Optom Clinics"/>
    <n v="134"/>
    <m/>
    <s v="7 Clinics_x000a_380 patients_x000a_216 Glasses Dispensed"/>
    <n v="756"/>
    <n v="52000"/>
    <n v="380"/>
    <s v="380 patients, 216 Glasses Dispensed (7 Clinics)"/>
    <s v="2022 - 380 patients, 216 Glasses Dispensed (7 Clinics)"/>
  </r>
  <r>
    <s v="South African Hindu Maha"/>
    <s v="Mala"/>
    <s v="0848115651"/>
    <s v="KZN"/>
    <m/>
    <x v="1"/>
    <x v="0"/>
    <s v="Meals"/>
    <n v="135"/>
    <s v="Diwali Lunch"/>
    <n v="1000"/>
    <n v="30"/>
    <n v="50000"/>
    <m/>
    <s v="1 000 meals"/>
    <s v="2023 - 1 000 meals"/>
  </r>
  <r>
    <s v="South African Hindu Maha"/>
    <s v="Mala"/>
    <s v="0848115651"/>
    <s v="KZN"/>
    <m/>
    <x v="1"/>
    <x v="3"/>
    <s v="Blankets"/>
    <n v="136"/>
    <m/>
    <n v="250"/>
    <n v="12"/>
    <n v="50000"/>
    <n v="250"/>
    <s v="250 blankets"/>
    <s v="2023 - 250 blankets"/>
  </r>
  <r>
    <s v="South African Hindu Maha"/>
    <s v="Mala"/>
    <s v="0848115651"/>
    <s v="KZN"/>
    <m/>
    <x v="0"/>
    <x v="5"/>
    <s v="School Kits"/>
    <n v="137"/>
    <s v="Stationery"/>
    <n v="300"/>
    <n v="15"/>
    <n v="50000"/>
    <n v="300"/>
    <s v="300 Stationery packs"/>
    <s v="2024 - 300 Stationery packs"/>
  </r>
  <r>
    <s v="South African Hindu Maha"/>
    <s v="Mala"/>
    <s v="0848115651"/>
    <s v="KZN"/>
    <m/>
    <x v="0"/>
    <x v="0"/>
    <s v="Meals"/>
    <n v="138"/>
    <s v="Diwali Lunch"/>
    <n v="1000"/>
    <n v="30"/>
    <n v="50000"/>
    <m/>
    <s v="1 000 meals"/>
    <s v="2024 - 1 000 meals"/>
  </r>
  <r>
    <s v="South African Hindu Maha"/>
    <s v="Mala"/>
    <s v="0848115651"/>
    <s v="KZN"/>
    <m/>
    <x v="0"/>
    <x v="3"/>
    <s v="Blankets"/>
    <n v="139"/>
    <m/>
    <n v="250"/>
    <n v="12"/>
    <n v="50000"/>
    <n v="250"/>
    <s v="250 blankets"/>
    <s v="2024 - 250 blankets"/>
  </r>
  <r>
    <s v="Sewa International SA"/>
    <s v="Shailan"/>
    <s v="0796965188"/>
    <s v="KZN"/>
    <s v="N"/>
    <x v="2"/>
    <x v="3"/>
    <s v="Water Projects"/>
    <n v="140"/>
    <s v="Water Tanks"/>
    <n v="13"/>
    <n v="24"/>
    <n v="48750"/>
    <m/>
    <s v="13 Water Tanks"/>
    <s v="2022 - 13 Water Tanks"/>
  </r>
  <r>
    <s v="SSSGCSA"/>
    <s v="Deven "/>
    <s v="+27 83 335 5317"/>
    <s v="KZN"/>
    <s v="N,E,S,W"/>
    <x v="0"/>
    <x v="2"/>
    <s v="Tornado"/>
    <n v="141"/>
    <m/>
    <s v="4,650 hot meals_x000a_3,778 units x  5-litre bottled water_x000a_616 non-perishable food hampers_x000a_1254 blankets_x000a_418 towels_x000a_333 hygiene packs_x000a_402 sanitary pads_x000a_5 tons of clothing"/>
    <m/>
    <n v="48000"/>
    <m/>
    <s v="4,650 hot meals_x000a_3,778 units x  5-litre bottled water_x000a_616 non-perishable food hampers_x000a_1254 blankets_x000a_418 towels_x000a_333 hygiene packs_x000a_402 sanitary pads_x000a_5 tons of clothing "/>
    <s v="2024 - 4,650 hot meals_x000a_3,778 units x  5-litre bottled water_x000a_616 non-perishable food hampers_x000a_1254 blankets_x000a_418 towels_x000a_333 hygiene packs_x000a_402 sanitary pads_x000a_5 tons of clothing "/>
  </r>
  <r>
    <s v="Sewa International SA"/>
    <s v="Shailan"/>
    <s v="0796965188"/>
    <s v="KZN"/>
    <s v="N"/>
    <x v="0"/>
    <x v="4"/>
    <s v="Women"/>
    <n v="142"/>
    <s v="Women"/>
    <n v="42"/>
    <n v="170"/>
    <n v="46507"/>
    <n v="42"/>
    <s v="42 people"/>
    <s v="2024 - 42 people"/>
  </r>
  <r>
    <s v="Ramakrishna Centre of South Africa - Phoenix"/>
    <s v="Veresh  Singh"/>
    <s v="0845561991"/>
    <s v="KZN"/>
    <s v="E"/>
    <x v="5"/>
    <x v="5"/>
    <s v="Value Based"/>
    <n v="143"/>
    <s v="Number of Youth and Children "/>
    <n v="9591"/>
    <m/>
    <n v="45550"/>
    <n v="9591"/>
    <s v="9 591 students"/>
    <s v="2020 - 9 591 students"/>
  </r>
  <r>
    <s v="Ramakrishna Centre of South Africa - Phoenix"/>
    <s v="Veresh  Singh"/>
    <s v="0845561991"/>
    <s v="KZN"/>
    <s v="E"/>
    <x v="2"/>
    <x v="3"/>
    <s v="Water Projects"/>
    <n v="144"/>
    <s v="Number of 2500 l Rain Water  Harvesting Tanks Installed_x000a_Sarada Ganga Water Project"/>
    <n v="6"/>
    <m/>
    <n v="44000"/>
    <m/>
    <s v="6 Rain Water Tanks"/>
    <s v="2022 - 6 Rain Water Tanks"/>
  </r>
  <r>
    <s v="Shantik Foundation"/>
    <s v="Sunil"/>
    <s v="0734461898"/>
    <s v="KZN"/>
    <s v="S"/>
    <x v="0"/>
    <x v="4"/>
    <s v="Cultural"/>
    <n v="145"/>
    <s v="Programmes"/>
    <n v="65"/>
    <n v="2"/>
    <n v="38000"/>
    <m/>
    <s v="65 programmes"/>
    <s v="2024 - 65 programmes"/>
  </r>
  <r>
    <s v="SSSGCSA"/>
    <s v="Deven "/>
    <s v="+27 83 335 5317"/>
    <s v="KZN"/>
    <s v="N,E,S,W"/>
    <x v="2"/>
    <x v="1"/>
    <s v="Dental"/>
    <n v="146"/>
    <m/>
    <s v="5 Clinics_x000a_176 patients"/>
    <n v="396"/>
    <n v="38000"/>
    <n v="176"/>
    <s v="176 patients (5 Clinics,)"/>
    <s v="2022 - 176 patients (5 Clinics,)"/>
  </r>
  <r>
    <s v="Shantik Foundation"/>
    <s v="Sunil"/>
    <s v="0734461898"/>
    <s v="KZN"/>
    <s v="S"/>
    <x v="1"/>
    <x v="3"/>
    <s v="Hampers"/>
    <n v="147"/>
    <s v="Grocery Hampers"/>
    <n v="150"/>
    <n v="5"/>
    <n v="37500"/>
    <n v="150"/>
    <s v="150 hampers"/>
    <s v="2023 - 150 hampers"/>
  </r>
  <r>
    <s v="Ramakrishna Centre of South Africa - Phoenix"/>
    <s v="Veresh  Singh"/>
    <s v="0845561991"/>
    <s v="KZN"/>
    <s v="E"/>
    <x v="3"/>
    <x v="3"/>
    <s v="Water Projects"/>
    <n v="148"/>
    <s v="Number of 2500 l Rain Water  Harvesting Tanks Installed_x000a_Sarada Ganga Water Project"/>
    <n v="6"/>
    <m/>
    <n v="36872"/>
    <m/>
    <s v="6 Rain Water Tanks"/>
    <s v="2021 - 6 Rain Water Tanks"/>
  </r>
  <r>
    <s v="Ramakrishna Centre of South Africa - Phoenix"/>
    <s v="Veresh  Singh"/>
    <s v="0845561991"/>
    <s v="KZN"/>
    <s v="E"/>
    <x v="2"/>
    <x v="4"/>
    <s v="Women"/>
    <n v="149"/>
    <s v="LP Gas Project"/>
    <n v="67"/>
    <m/>
    <n v="35879.339999999997"/>
    <n v="67"/>
    <s v="67 people"/>
    <s v="2022 - 67 people"/>
  </r>
  <r>
    <s v="Shantik Foundation"/>
    <s v="Sunil"/>
    <s v="0734461898"/>
    <s v="KZN"/>
    <s v="S"/>
    <x v="0"/>
    <x v="4"/>
    <s v="Youth"/>
    <n v="150"/>
    <s v="LP Gas Project"/>
    <n v="15"/>
    <n v="2"/>
    <n v="35000"/>
    <n v="15"/>
    <s v="15 youth"/>
    <s v="2024 - 15 youth"/>
  </r>
  <r>
    <s v="SSSGCSA"/>
    <s v="Deven "/>
    <s v="+27 83 335 5317"/>
    <s v="KZN"/>
    <s v="N,E,S,W"/>
    <x v="0"/>
    <x v="3"/>
    <s v="Water Projects"/>
    <n v="151"/>
    <s v="Building Team / Go Green - ojo tanks with concrete bases - Frasers Community"/>
    <n v="2"/>
    <n v="360"/>
    <n v="32500"/>
    <m/>
    <s v="2 jojo tanks"/>
    <s v="2024 - 2 jojo tanks"/>
  </r>
  <r>
    <s v="Ramakrishna Centre of South Africa - Phoenix"/>
    <s v="Veresh  Singh"/>
    <s v="0845561993"/>
    <s v="KZN"/>
    <s v="E"/>
    <x v="5"/>
    <x v="3"/>
    <s v="Water Projects"/>
    <n v="152"/>
    <s v="Number of 2500 l Rain Water  Harvesting Tanks Installed_x000a_Sarada Ganga Water Project"/>
    <n v="6"/>
    <m/>
    <n v="32000"/>
    <m/>
    <s v="6 Rain Water Tanks"/>
    <s v="2020 - 6 Rain Water Tanks"/>
  </r>
  <r>
    <s v="Shantik Foundation"/>
    <s v="Sunil"/>
    <s v="0734461898"/>
    <s v="KZN"/>
    <s v="S"/>
    <x v="0"/>
    <x v="3"/>
    <s v="Hampers"/>
    <n v="153"/>
    <s v="Grocery Hampers"/>
    <n v="120"/>
    <n v="4"/>
    <n v="30000"/>
    <m/>
    <s v="120 hampers"/>
    <s v="2024 - 120 hampers"/>
  </r>
  <r>
    <s v="Ramakrishna Centre of South Africa - Phoenix"/>
    <s v="Veresh  Singh"/>
    <s v="084556 1991"/>
    <s v="KZN"/>
    <s v="E"/>
    <x v="1"/>
    <x v="3"/>
    <s v="Mother and Child"/>
    <n v="154"/>
    <s v="Number of Beneficiaries "/>
    <n v="136"/>
    <m/>
    <n v="27559.8"/>
    <n v="136"/>
    <s v="135 individuals"/>
    <s v="2023 - 135 individuals"/>
  </r>
  <r>
    <s v="Shantik Foundation"/>
    <s v="Sunil"/>
    <s v="0734461898"/>
    <s v="KZN"/>
    <s v="S"/>
    <x v="1"/>
    <x v="4"/>
    <s v="Cultural"/>
    <n v="155"/>
    <s v="Programmes"/>
    <n v="50"/>
    <n v="2"/>
    <n v="27500"/>
    <m/>
    <s v="50 programmes"/>
    <s v="2023 - 50 programmes"/>
  </r>
  <r>
    <s v="Ramakrishna Centre of South Africa - Phoenix"/>
    <s v="Veresh  Singh"/>
    <s v="0845561991"/>
    <s v="KZN"/>
    <s v="E"/>
    <x v="2"/>
    <x v="3"/>
    <s v="Agricultural"/>
    <n v="156"/>
    <s v="Number of Beneficiaries "/>
    <n v="90"/>
    <m/>
    <n v="26925.200000000001"/>
    <n v="90"/>
    <s v="90 people"/>
    <s v="2022 - 90 people"/>
  </r>
  <r>
    <s v="Ramakrishna Centre of South Africa - Phoenix"/>
    <s v="Veresh  Singh"/>
    <s v="0845561991"/>
    <s v="KZN"/>
    <s v="E"/>
    <x v="2"/>
    <x v="3"/>
    <s v="Mother and Child"/>
    <n v="157"/>
    <s v="Number of Beneficiaries "/>
    <n v="99"/>
    <m/>
    <n v="23667.05"/>
    <n v="99"/>
    <s v="99 individuals"/>
    <s v="2022 - 99 individuals"/>
  </r>
  <r>
    <s v="South African Hindu Maha"/>
    <s v="Mala"/>
    <s v="0848115651"/>
    <s v="KZN"/>
    <m/>
    <x v="4"/>
    <x v="5"/>
    <s v="School Shoes"/>
    <n v="158"/>
    <m/>
    <n v="100"/>
    <n v="15"/>
    <n v="20000"/>
    <n v="100"/>
    <s v="100 shoes"/>
    <s v="2025 - 100 shoes"/>
  </r>
  <r>
    <s v="Ramakrishna Centre of South Africa - Phoenix"/>
    <s v="Veresh  Singh"/>
    <s v="0845561991"/>
    <s v="KZN"/>
    <s v="E"/>
    <x v="3"/>
    <x v="3"/>
    <s v="Agricultural"/>
    <n v="159"/>
    <s v="Number of Beneficiaries "/>
    <n v="85"/>
    <m/>
    <n v="19714"/>
    <n v="85"/>
    <s v="85 people"/>
    <s v="2021 - 85 people"/>
  </r>
  <r>
    <s v="Ramakrishna Centre of South Africa - Phoenix"/>
    <s v="Veresh  Singh"/>
    <s v="0845561991"/>
    <s v="KZN"/>
    <s v="E"/>
    <x v="5"/>
    <x v="4"/>
    <s v="Legal Aid"/>
    <n v="160"/>
    <s v="Number of Beneficiaries "/>
    <n v="8"/>
    <m/>
    <n v="18500"/>
    <n v="8"/>
    <s v="8 people"/>
    <s v="2020 - 8 people"/>
  </r>
  <r>
    <s v="Ramakrishna Centre of South Africa - Phoenix"/>
    <s v="Veresh  Singh"/>
    <s v="084556 1991"/>
    <s v="KZN"/>
    <s v="E"/>
    <x v="0"/>
    <x v="4"/>
    <s v="Women"/>
    <n v="161"/>
    <s v="Number of Beneficiaries "/>
    <n v="61"/>
    <m/>
    <n v="18138"/>
    <n v="61"/>
    <s v="61 people"/>
    <s v="2024 - 61 people"/>
  </r>
  <r>
    <s v="Tongaat Hindu Unity Forum"/>
    <s v="Yogan Naidoo"/>
    <s v="081 354 9245"/>
    <s v="KZN"/>
    <s v="N"/>
    <x v="0"/>
    <x v="1"/>
    <s v="Medical Clinics"/>
    <n v="162"/>
    <s v="Metabolic"/>
    <n v="400"/>
    <n v="120"/>
    <n v="18000"/>
    <n v="400"/>
    <s v="400 Metabolic Testing"/>
    <s v="2024 - 400 Metabolic Testing"/>
  </r>
  <r>
    <s v="Tongaat Hindu Unity Forum"/>
    <s v="Navin Panday"/>
    <s v="081 039 2268"/>
    <s v="KZN"/>
    <s v="N"/>
    <x v="0"/>
    <x v="1"/>
    <s v="Medical Clinics"/>
    <n v="163"/>
    <s v="Metabolic testing"/>
    <n v="400"/>
    <n v="125"/>
    <n v="18000"/>
    <n v="400"/>
    <s v="400 Metabolic Testing"/>
    <s v="2024 - 400 Metabolic Testing"/>
  </r>
  <r>
    <s v="Ramakrishna Centre of South Africa - Phoenix"/>
    <s v="Veresh  Singh"/>
    <s v="084556 1991"/>
    <s v="KZN"/>
    <s v="E"/>
    <x v="0"/>
    <x v="6"/>
    <s v="Vet Clinics"/>
    <n v="164"/>
    <s v="Number of Animals Benefitted "/>
    <n v="377"/>
    <m/>
    <n v="17327"/>
    <n v="377"/>
    <s v="377 animals"/>
    <s v="2024 - 377 animals"/>
  </r>
  <r>
    <s v="Ramakrishna Centre of South Africa - Phoenix"/>
    <s v="Veresh  Singh"/>
    <s v="084556 1991"/>
    <s v="KZN"/>
    <s v="E"/>
    <x v="0"/>
    <x v="3"/>
    <s v="Agricultural"/>
    <n v="165"/>
    <s v="Number of Beneficiaries "/>
    <n v="389"/>
    <m/>
    <n v="17108"/>
    <n v="389"/>
    <s v="389 people"/>
    <s v="2024 - 389 people"/>
  </r>
  <r>
    <s v="Ramakrishna Centre of South Africa - Phoenix"/>
    <s v="Veresh  Singh"/>
    <s v="0845561991"/>
    <s v="KZN"/>
    <s v="E"/>
    <x v="2"/>
    <x v="6"/>
    <s v="Vet Clinics"/>
    <n v="166"/>
    <s v="Number of Animals Benefitted "/>
    <n v="443"/>
    <m/>
    <n v="17021.36"/>
    <n v="443"/>
    <s v="443 animals"/>
    <s v="2022 - 443 animals"/>
  </r>
  <r>
    <s v="Ramakrishna Centre of South Africa - Phoenix"/>
    <s v="Veresh  Singh"/>
    <s v="084556 1991"/>
    <s v="KZN"/>
    <s v="E"/>
    <x v="1"/>
    <x v="6"/>
    <s v="Vet Clinics"/>
    <n v="167"/>
    <s v="Number of Animals Benefitted "/>
    <n v="378"/>
    <m/>
    <n v="15307.72"/>
    <n v="378"/>
    <s v="378 animals"/>
    <s v="2023 - 378 animals"/>
  </r>
  <r>
    <s v="Ramakrishna Centre of South Africa - Phoenix"/>
    <s v="Veresh  Singh"/>
    <s v="084556 1991"/>
    <s v="KZN"/>
    <s v="E"/>
    <x v="0"/>
    <x v="3"/>
    <s v="Home Support"/>
    <n v="168"/>
    <s v="LP Gas Project"/>
    <n v="14"/>
    <m/>
    <n v="14629"/>
    <m/>
    <s v="14 families"/>
    <s v="2024 - 14 families"/>
  </r>
  <r>
    <s v="Ramakrishna Centre of South Africa - Phoenix"/>
    <s v="Veresh  Singh"/>
    <s v="0845561991"/>
    <s v="KZN"/>
    <s v="E"/>
    <x v="3"/>
    <x v="6"/>
    <s v="Vet Clinics"/>
    <n v="169"/>
    <s v="Solar Lights"/>
    <n v="392"/>
    <m/>
    <n v="13885"/>
    <n v="392"/>
    <s v="392 animals"/>
    <s v="2021 - 392 animals"/>
  </r>
  <r>
    <s v="CTHSS"/>
    <s v="jaywant Parbhoo"/>
    <s v="0844060262"/>
    <s v="Western cape"/>
    <m/>
    <x v="4"/>
    <x v="0"/>
    <s v="Meals"/>
    <n v="170"/>
    <s v="Feeding - underpriveliged"/>
    <n v="300"/>
    <n v="6"/>
    <n v="13000"/>
    <m/>
    <s v="300 meals"/>
    <s v="2025 - 300 meals"/>
  </r>
  <r>
    <s v="Ramakrishna Centre of South Africa - Phoenix"/>
    <s v="Veresh  Singh"/>
    <s v="0845561992"/>
    <s v="KZN"/>
    <s v="E"/>
    <x v="3"/>
    <x v="3"/>
    <s v="Home Support"/>
    <n v="171"/>
    <s v="LP Gas Project"/>
    <n v="15"/>
    <m/>
    <n v="12215"/>
    <m/>
    <s v="15 families"/>
    <s v="2021 - 15 families"/>
  </r>
  <r>
    <s v="Tongaat Hindu Unity Forum"/>
    <m/>
    <m/>
    <s v="KZN"/>
    <s v="N"/>
    <x v="5"/>
    <x v="2"/>
    <s v="COVID-19"/>
    <n v="172"/>
    <s v="Hot meals"/>
    <n v="500"/>
    <n v="125"/>
    <n v="12000"/>
    <m/>
    <s v="500 Hot meals"/>
    <s v="2020 - 500 Hot meals"/>
  </r>
  <r>
    <s v="CTHSS"/>
    <s v="jaywant Parbhoo"/>
    <s v="0844060262"/>
    <s v="Western cape"/>
    <m/>
    <x v="4"/>
    <x v="0"/>
    <s v="Meals"/>
    <n v="173"/>
    <s v="feeding - religion"/>
    <n v="200"/>
    <n v="6"/>
    <n v="12000"/>
    <m/>
    <s v="200 meals"/>
    <s v="2025 - 200 meals"/>
  </r>
  <r>
    <s v="Ramakrishna Centre of South Africa - Phoenix"/>
    <s v="Veresh  Singh"/>
    <s v="084556 1991"/>
    <s v="KZN"/>
    <s v="E"/>
    <x v="1"/>
    <x v="3"/>
    <s v="Agricultural"/>
    <n v="174"/>
    <s v="Number of Beneficiaries "/>
    <n v="275"/>
    <m/>
    <n v="10357.620000000001"/>
    <n v="275"/>
    <s v="275 people"/>
    <s v="2023 - 275 people"/>
  </r>
  <r>
    <s v="Ramakrishna Centre of South Africa - Phoenix"/>
    <s v="Veresh  Singh"/>
    <s v="084556 1991"/>
    <s v="KZN"/>
    <s v="E"/>
    <x v="1"/>
    <x v="3"/>
    <s v="Home Support"/>
    <n v="175"/>
    <s v="LP Gas Project"/>
    <n v="17"/>
    <m/>
    <n v="10325"/>
    <m/>
    <s v="17 families"/>
    <s v="2023 - 17 families"/>
  </r>
  <r>
    <s v="CTHSS"/>
    <s v="jaywant Parbhoo"/>
    <s v="0844060262"/>
    <s v="Western cape"/>
    <m/>
    <x v="0"/>
    <x v="3"/>
    <s v="Hampers"/>
    <n v="176"/>
    <s v="food parcels - community"/>
    <n v="200"/>
    <n v="6"/>
    <n v="10000"/>
    <m/>
    <s v="200 hampers"/>
    <s v="2024 - 200 hampers"/>
  </r>
  <r>
    <s v="South African Hindu Maha"/>
    <s v="Mala"/>
    <s v="0848115651"/>
    <s v="KZN"/>
    <m/>
    <x v="1"/>
    <x v="0"/>
    <s v="Meals"/>
    <n v="177"/>
    <s v="TUFF Breakfast"/>
    <n v="4000"/>
    <m/>
    <n v="10000"/>
    <m/>
    <s v="4 000 meals"/>
    <s v="2023 - 4 000 meals"/>
  </r>
  <r>
    <s v="South African Hindu Maha"/>
    <s v="Mala"/>
    <s v="0848115651"/>
    <s v="KZN"/>
    <m/>
    <x v="0"/>
    <x v="0"/>
    <s v="Meals"/>
    <n v="178"/>
    <s v="TUFF Breakfast"/>
    <n v="4000"/>
    <m/>
    <n v="10000"/>
    <m/>
    <s v="4 000 meals"/>
    <s v="2024 - 4 000 meals"/>
  </r>
  <r>
    <s v="South African Hindu Maha"/>
    <s v="Mala"/>
    <s v="0848115651"/>
    <s v="KZN"/>
    <m/>
    <x v="4"/>
    <x v="0"/>
    <s v="Meals"/>
    <n v="179"/>
    <s v="TUFF Breakfast"/>
    <n v="4000"/>
    <m/>
    <n v="10000"/>
    <m/>
    <s v="4 000 meals"/>
    <s v="2025 - 4 000 meals"/>
  </r>
  <r>
    <s v="Ramakrishna Centre of South Africa - Phoenix"/>
    <s v="Veresh  Singh"/>
    <s v="0845561992"/>
    <s v="KZN"/>
    <s v="E"/>
    <x v="5"/>
    <x v="3"/>
    <s v="Home Support"/>
    <n v="180"/>
    <s v="Number of Beneficiaries "/>
    <n v="8"/>
    <m/>
    <n v="9654"/>
    <m/>
    <s v="8 families"/>
    <s v="2020 - 8 families"/>
  </r>
  <r>
    <s v="Ramakrishna Centre of South Africa - Phoenix"/>
    <s v="Veresh  Singh"/>
    <s v="0845561991"/>
    <s v="KZN"/>
    <s v="E"/>
    <x v="5"/>
    <x v="6"/>
    <s v="Vet Clinics"/>
    <n v="181"/>
    <s v="Number of Animals Benefitted "/>
    <n v="399"/>
    <m/>
    <n v="9643"/>
    <n v="399"/>
    <s v="399 animals"/>
    <s v="2020 - 399 animals"/>
  </r>
  <r>
    <s v="Ramakrishna Centre of South Africa - Phoenix"/>
    <s v="Veresh  Singh"/>
    <s v="0845561991"/>
    <s v="KZN"/>
    <s v="E"/>
    <x v="2"/>
    <x v="3"/>
    <s v="Home Support"/>
    <n v="182"/>
    <s v="Number of Families Benefitted "/>
    <n v="15"/>
    <m/>
    <n v="9085"/>
    <m/>
    <s v="15 families"/>
    <s v="2022 - 15 families"/>
  </r>
  <r>
    <s v="SSSGCSA"/>
    <s v="Deven "/>
    <s v="+27 83 335 5317"/>
    <s v="KZN"/>
    <s v="N,E,S,W"/>
    <x v="1"/>
    <x v="6"/>
    <s v="Vet Clinics"/>
    <n v="183"/>
    <s v="Pets"/>
    <n v="64"/>
    <n v="330"/>
    <n v="8500"/>
    <n v="64"/>
    <s v="25 Clinics_x000a_1976 patients"/>
    <s v="2023 - 25 Clinics_x000a_1976 patients"/>
  </r>
  <r>
    <s v="CTHSS"/>
    <s v="jaywant Parbhoo"/>
    <s v="0844060262"/>
    <s v="Western cape"/>
    <m/>
    <x v="0"/>
    <x v="3"/>
    <s v="Care Facilities"/>
    <n v="184"/>
    <s v="Hampers - Home for the Abused"/>
    <n v="150"/>
    <n v="5"/>
    <n v="8000"/>
    <n v="150"/>
    <s v="150 Hampers"/>
    <s v="2024 - 150 Hampers"/>
  </r>
  <r>
    <s v="South African Hindu Maha"/>
    <s v="Mala"/>
    <s v="0848115651"/>
    <s v="KZN"/>
    <m/>
    <x v="3"/>
    <x v="1"/>
    <s v="Wheelchairs"/>
    <n v="185"/>
    <m/>
    <n v="10"/>
    <n v="4"/>
    <n v="7225"/>
    <n v="10"/>
    <s v="10 wheelchairs"/>
    <s v="2021 - 10 wheelchairs"/>
  </r>
  <r>
    <s v="Ramakrishna Centre of South Africa - Phoenix"/>
    <s v="Veresh  Singh"/>
    <s v="084556 1991"/>
    <s v="KZN"/>
    <s v="E"/>
    <x v="0"/>
    <x v="3"/>
    <s v="Home Support"/>
    <n v="186"/>
    <s v="Pre-Paid Electricity Vouchers"/>
    <n v="10"/>
    <m/>
    <n v="7200"/>
    <m/>
    <s v="10 families"/>
    <s v="2024 - 10 families"/>
  </r>
  <r>
    <s v="Tongaat Hindu Unity Forum"/>
    <s v="Sugie Govender"/>
    <s v="073 356 5918"/>
    <s v="KZN"/>
    <s v="N"/>
    <x v="0"/>
    <x v="5"/>
    <s v="Counselling"/>
    <n v="187"/>
    <s v="Students"/>
    <n v="75"/>
    <n v="60"/>
    <n v="6000"/>
    <n v="75"/>
    <s v="75 students"/>
    <s v="2024 - 75 students"/>
  </r>
  <r>
    <s v="Shantik Foundation"/>
    <s v="Sunil"/>
    <s v="0734461898"/>
    <s v="KZN"/>
    <s v="S"/>
    <x v="0"/>
    <x v="4"/>
    <s v="Business Loans"/>
    <n v="188"/>
    <s v="SME Loan"/>
    <n v="1"/>
    <n v="5"/>
    <n v="5000"/>
    <n v="1"/>
    <s v="1 loan"/>
    <s v="2024 - 1 loan"/>
  </r>
  <r>
    <s v="CTHSS"/>
    <s v="jaywant Parbhoo"/>
    <s v="0844060262"/>
    <s v="Western cape"/>
    <m/>
    <x v="0"/>
    <x v="3"/>
    <s v="Care Facilities"/>
    <n v="189"/>
    <s v="Old Age Home"/>
    <n v="150"/>
    <n v="5"/>
    <n v="5000"/>
    <n v="150"/>
    <s v="150 Hampers"/>
    <s v="2024 - 150 Hampers"/>
  </r>
  <r>
    <s v="Ramakrishna Centre of South Africa - Phoenix"/>
    <s v="Veresh  Singh"/>
    <s v="084556 1991"/>
    <s v="KZN"/>
    <s v="E"/>
    <x v="0"/>
    <x v="3"/>
    <s v="Mother and Child"/>
    <n v="190"/>
    <s v="Number of Beneficiaries "/>
    <n v="225"/>
    <m/>
    <n v="3315"/>
    <n v="225"/>
    <s v="225 Individuals"/>
    <s v="2024 - 225 Individuals"/>
  </r>
  <r>
    <s v="Sri Sarada Devi Ashram"/>
    <s v="Avinash Sanichur"/>
    <n v="823513680"/>
    <s v="KZN"/>
    <s v="E"/>
    <x v="0"/>
    <x v="5"/>
    <s v="Tuition"/>
    <n v="191"/>
    <s v="Students taught"/>
    <n v="39"/>
    <n v="225"/>
    <n v="45000"/>
    <n v="39"/>
    <s v="39 students"/>
    <s v="2024 - 39 students"/>
  </r>
  <r>
    <s v="Sri Sarada Devi Ashram"/>
    <s v="Avinash Sanichur"/>
    <n v="823513680"/>
    <s v="KZN"/>
    <s v="E"/>
    <x v="0"/>
    <x v="1"/>
    <s v="Spiritual Counselling"/>
    <n v="192"/>
    <s v="Counselling hours"/>
    <n v="528"/>
    <n v="528"/>
    <n v="1"/>
    <m/>
    <s v="528 counselling hours"/>
    <s v="2024 - 528 counselling hours"/>
  </r>
  <r>
    <s v="Sri Sarada Devi Ashram"/>
    <s v="Avinash Sanichur"/>
    <n v="823513680"/>
    <s v="KZN"/>
    <s v="E"/>
    <x v="1"/>
    <x v="5"/>
    <s v="Tuition"/>
    <n v="193"/>
    <s v="Students taught"/>
    <n v="43"/>
    <n v="225"/>
    <n v="45000"/>
    <n v="43"/>
    <s v="43 students"/>
    <s v="2023 - 43 students"/>
  </r>
  <r>
    <s v="Sri Sarada Devi Ashram"/>
    <s v="Avinash Sanichur"/>
    <n v="823513680"/>
    <s v="KZN"/>
    <s v="E"/>
    <x v="1"/>
    <x v="1"/>
    <s v="Spiritual Counselling"/>
    <n v="194"/>
    <s v="Counselling hours"/>
    <n v="480"/>
    <n v="480"/>
    <n v="1"/>
    <m/>
    <s v="480 counselling hours"/>
    <s v="2023 - 480 counselling hours"/>
  </r>
  <r>
    <s v="Sri Sarada Devi Ashram"/>
    <s v="Avinash Sanichur"/>
    <n v="823513680"/>
    <s v="KZN"/>
    <s v="E"/>
    <x v="2"/>
    <x v="5"/>
    <s v="Tuition"/>
    <n v="195"/>
    <s v="Students taught"/>
    <n v="43"/>
    <n v="225"/>
    <n v="45000"/>
    <n v="43"/>
    <s v="43 students"/>
    <s v="2022 - 43 students"/>
  </r>
  <r>
    <s v="Sri Sarada Devi Ashram"/>
    <s v="Avinash Sanichur"/>
    <n v="823513680"/>
    <s v="KZN"/>
    <s v="E"/>
    <x v="2"/>
    <x v="1"/>
    <s v="Spiritual Counselling"/>
    <n v="196"/>
    <s v="Counselling hours"/>
    <n v="624"/>
    <n v="624"/>
    <n v="1"/>
    <m/>
    <s v="624 counselling hours"/>
    <s v="2022 - 624 counselling hours"/>
  </r>
  <r>
    <s v="Sri Sarada Devi Ashram"/>
    <s v="Avinash Sanichur"/>
    <n v="823513680"/>
    <s v="KZN"/>
    <s v="E"/>
    <x v="3"/>
    <x v="5"/>
    <s v="Tuition"/>
    <n v="197"/>
    <s v="Students taught"/>
    <n v="44"/>
    <n v="225"/>
    <n v="45000"/>
    <n v="44"/>
    <s v="44 students"/>
    <s v="2021 - 44 students"/>
  </r>
  <r>
    <s v="Sri Sarada Devi Ashram"/>
    <s v="Avinash Sanichur"/>
    <n v="823513680"/>
    <s v="KZN"/>
    <s v="E"/>
    <x v="3"/>
    <x v="1"/>
    <s v="Spiritual Counselling"/>
    <n v="198"/>
    <s v="Counselling hours"/>
    <n v="832"/>
    <n v="832"/>
    <n v="1"/>
    <m/>
    <s v="832 counselling hours"/>
    <s v="2021 - 832 counselling hours"/>
  </r>
  <r>
    <s v="Sri Sarada Devi Ashram"/>
    <s v="Avinash Sanichur"/>
    <n v="823513680"/>
    <s v="KZN"/>
    <s v="E"/>
    <x v="5"/>
    <x v="5"/>
    <s v="Tuition"/>
    <n v="199"/>
    <s v="Students taught"/>
    <n v="45"/>
    <n v="225"/>
    <n v="45000"/>
    <n v="45"/>
    <s v="45 students"/>
    <s v="2020 - 45 students"/>
  </r>
  <r>
    <s v="Sri Sarada Devi Ashram"/>
    <s v="Avinash Sanichur"/>
    <n v="823513680"/>
    <s v="KZN"/>
    <s v="E"/>
    <x v="5"/>
    <x v="1"/>
    <s v="Spiritual Counselling"/>
    <n v="200"/>
    <s v="Counselling hours"/>
    <n v="884"/>
    <n v="884"/>
    <n v="1"/>
    <m/>
    <s v="884 counselling hours"/>
    <s v="2020 - 884 counselling hours"/>
  </r>
  <r>
    <s v="SSSGCSA"/>
    <s v="Deven "/>
    <s v="+27 83 335 5317"/>
    <s v="KZN / GP / WC"/>
    <s v="N,E,S,W"/>
    <x v="0"/>
    <x v="7"/>
    <s v="Tree Planting"/>
    <n v="201"/>
    <s v="Go Green"/>
    <s v="&gt;4690 Trees Planted"/>
    <m/>
    <n v="705000"/>
    <m/>
    <s v="4 690 trees planted"/>
    <s v="2024 - 4 690 trees planted"/>
  </r>
  <r>
    <s v="SSSGCSA"/>
    <s v="Deven "/>
    <s v="+27 83 335 5317"/>
    <m/>
    <m/>
    <x v="2"/>
    <x v="1"/>
    <s v="Wheelchairs"/>
    <n v="202"/>
    <m/>
    <s v="104 wheelchairs loaned out to needy recipients at no charge"/>
    <m/>
    <n v="1"/>
    <n v="104"/>
    <s v="104 wheelchairs loaned out"/>
    <s v="2022 - 104 wheelchairs loaned out"/>
  </r>
  <r>
    <s v="SSSGCSA"/>
    <s v="Deven "/>
    <s v="+27 83 335 5317"/>
    <m/>
    <m/>
    <x v="1"/>
    <x v="1"/>
    <s v="Wheelchairs"/>
    <n v="203"/>
    <m/>
    <s v="104 wheelchairs loaned out to needy recipients at no charge"/>
    <m/>
    <n v="1"/>
    <n v="104"/>
    <s v="104 wheelchairs loaned out"/>
    <s v="2023 - 104 wheelchairs loaned out"/>
  </r>
  <r>
    <s v="SSSGCSA"/>
    <s v="Deven "/>
    <s v="+27 83 335 5317"/>
    <m/>
    <m/>
    <x v="0"/>
    <x v="1"/>
    <s v="Wheelchairs"/>
    <n v="204"/>
    <m/>
    <s v="104 wheelchairs loaned out to needy recipients at no charge"/>
    <m/>
    <n v="1"/>
    <n v="104"/>
    <s v="104 wheelchairs loaned out"/>
    <s v="2024 - 104 wheelchairs loaned out"/>
  </r>
  <r>
    <s v="SSSGCSA"/>
    <s v="Deven "/>
    <s v="+27 83 335 5317"/>
    <m/>
    <m/>
    <x v="4"/>
    <x v="1"/>
    <s v="Wheelchairs"/>
    <n v="205"/>
    <m/>
    <s v="104 wheelchairs loaned out to needy recipients at no charge"/>
    <m/>
    <n v="1"/>
    <n v="104"/>
    <s v="104 wheelchairs loaned out"/>
    <s v="2025 - 104 wheelchairs loaned out"/>
  </r>
  <r>
    <s v="SSSGCSA"/>
    <s v="Deven "/>
    <s v="+27 83 335 5317"/>
    <s v="KZN"/>
    <s v="N,E,S,W"/>
    <x v="0"/>
    <x v="7"/>
    <s v="Seed Distrubution"/>
    <n v="206"/>
    <s v="South Coast Wellness Clinic - National Seed Distribution"/>
    <s v="103 Packs Distributed"/>
    <n v="108"/>
    <n v="5150"/>
    <m/>
    <s v="103 seed packs"/>
    <s v="2024 - 103 seed packs"/>
  </r>
  <r>
    <s v="SSSGCSA"/>
    <s v="Deven "/>
    <s v="+27 83 335 5317"/>
    <s v="KZN"/>
    <s v="N,E,S,W"/>
    <x v="2"/>
    <x v="7"/>
    <s v="Beach Clean Up"/>
    <n v="207"/>
    <s v="South Coast Beach Cleanup - Bags of trash collects"/>
    <n v="105"/>
    <n v="620"/>
    <n v="15500"/>
    <m/>
    <s v="105 bags of trash"/>
    <s v="2022 - 105 bags of trash"/>
  </r>
  <r>
    <s v="SSSGCSA"/>
    <s v="Deven "/>
    <s v="+27 83 335 5317"/>
    <s v="KZN"/>
    <s v="N,E,S,W"/>
    <x v="1"/>
    <x v="7"/>
    <s v="Beach Clean Up"/>
    <n v="208"/>
    <s v="South Coast Beach Cleanup - Bags of trash collects"/>
    <n v="105"/>
    <n v="620"/>
    <n v="15500"/>
    <m/>
    <s v="105 bags of trash"/>
    <s v="2023 - 105 bags of trash"/>
  </r>
  <r>
    <s v="SSSGCSA"/>
    <s v="Deven "/>
    <s v="+27 83 335 5317"/>
    <s v="KZN"/>
    <s v="N,E,S,W"/>
    <x v="0"/>
    <x v="7"/>
    <s v="Beach Clean Up"/>
    <n v="209"/>
    <s v="South Coast Beach Cleanup - Bags of trash collects"/>
    <n v="105"/>
    <n v="620"/>
    <n v="15500"/>
    <m/>
    <s v="105 bags of trash"/>
    <s v="2024 - 105 bags of trash"/>
  </r>
  <r>
    <s v="SSSGCSA"/>
    <s v="Deven "/>
    <s v="+27 83 335 5317"/>
    <s v="KZN"/>
    <s v="N,E,S,W"/>
    <x v="4"/>
    <x v="7"/>
    <s v="Beach Clean Up"/>
    <n v="210"/>
    <s v="South Coast Beach Cleanup - Bags of trash collects"/>
    <n v="105"/>
    <n v="620"/>
    <n v="15500"/>
    <m/>
    <s v="105 bags of trash"/>
    <s v="2025 - 105 bags of trash"/>
  </r>
  <r>
    <s v="ABH"/>
    <s v="Mohil/Ray"/>
    <s v="0836554734 / 0828543161"/>
    <s v="KZN"/>
    <s v="E"/>
    <x v="4"/>
    <x v="3"/>
    <s v="Care Facilities"/>
    <n v="211"/>
    <s v="Housing &amp; Care of Aged, Frail, Physically/Mentally Challenged "/>
    <n v="433"/>
    <n v="775"/>
    <n v="32477384"/>
    <n v="433"/>
    <s v="433 Men &amp; Women"/>
    <s v="2025 - 433 Men &amp; Women"/>
  </r>
  <r>
    <s v="ABH"/>
    <s v="Mohil/Ray"/>
    <s v="0836554734 / 0828543161"/>
    <s v="KZN"/>
    <s v="E"/>
    <x v="4"/>
    <x v="3"/>
    <s v="Care Facilities"/>
    <n v="212"/>
    <s v="Housing &amp; Care of Neglected, Abused, Orphaned and Abandoned Children"/>
    <n v="148"/>
    <n v="330"/>
    <n v="9581616"/>
    <n v="148"/>
    <s v="148 Children"/>
    <s v="2025 - 148 Children"/>
  </r>
  <r>
    <s v="ABH"/>
    <s v="Mohil/Ray"/>
    <s v="0836554734 / 0828543161"/>
    <s v="KZN"/>
    <s v="E"/>
    <x v="4"/>
    <x v="3"/>
    <s v="Care Facilities"/>
    <n v="213"/>
    <s v="Victim Empowerment Programme"/>
    <n v="12"/>
    <n v="150"/>
    <n v="1201075"/>
    <n v="12"/>
    <s v="12 Women &amp; Children"/>
    <s v="2025 - 12 Women &amp; Children"/>
  </r>
  <r>
    <s v="ABH"/>
    <s v="Mohil/Ray"/>
    <s v="0836554734 / 0828543161"/>
    <s v="KZN"/>
    <s v="E"/>
    <x v="0"/>
    <x v="3"/>
    <s v="Care Facilities"/>
    <n v="214"/>
    <s v="Housing &amp; Care of Aged, Frail, Physically/Mentally Challenged "/>
    <n v="418"/>
    <n v="775"/>
    <n v="38786615"/>
    <n v="418"/>
    <s v="418 Men &amp; Women"/>
    <s v="2024 - 418 Men &amp; Women"/>
  </r>
  <r>
    <s v="ABH"/>
    <s v="Mohil/Ray"/>
    <s v="0836554734 / 0828543161"/>
    <s v="KZN"/>
    <s v="E"/>
    <x v="0"/>
    <x v="3"/>
    <s v="Care Facilities"/>
    <n v="215"/>
    <s v="Housing &amp; Care of Neglected, Abused, Orphaned and Abandoned Children"/>
    <n v="141"/>
    <n v="330"/>
    <n v="10473390"/>
    <n v="141"/>
    <s v="141 Children"/>
    <s v="2024 - 141 Children"/>
  </r>
  <r>
    <s v="ABH"/>
    <s v="Mohil/Ray"/>
    <s v="0836554734 / 0828543161"/>
    <s v="KZN"/>
    <s v="E"/>
    <x v="0"/>
    <x v="3"/>
    <s v="Care Facilities"/>
    <n v="216"/>
    <s v="Victim Empowerment Programme"/>
    <n v="12"/>
    <n v="150"/>
    <n v="1182040"/>
    <n v="12"/>
    <s v="12 Women &amp; Children"/>
    <s v="2024 - 12 Women &amp; Children"/>
  </r>
  <r>
    <s v="ABH"/>
    <s v="Mohil/Ray"/>
    <s v="0836554734 / 0828543161"/>
    <s v="KZN"/>
    <s v="E"/>
    <x v="1"/>
    <x v="3"/>
    <s v="Care Facilities"/>
    <n v="217"/>
    <s v="Housing &amp; Care of Aged, Frail, Physically/Mentally Challenged "/>
    <n v="435"/>
    <n v="775"/>
    <n v="39970314"/>
    <n v="435"/>
    <s v="435 Men &amp; Women"/>
    <s v="2023 - 435 Men &amp; Women"/>
  </r>
  <r>
    <s v="ABH"/>
    <s v="Mohil/Ray"/>
    <s v="0836554734 / 0828543161"/>
    <s v="KZN"/>
    <s v="E"/>
    <x v="1"/>
    <x v="3"/>
    <s v="Care Facilities"/>
    <n v="218"/>
    <s v="Housing &amp; Care of Neglected, Abused, Orphaned and Abandoned Children"/>
    <n v="148"/>
    <n v="330"/>
    <n v="9135808"/>
    <n v="148"/>
    <s v="148 Children"/>
    <s v="2023 - 148 Children"/>
  </r>
  <r>
    <s v="ABH"/>
    <s v="Mohil/Ray"/>
    <s v="0836554734 / 0828543161"/>
    <s v="KZN"/>
    <s v="E"/>
    <x v="1"/>
    <x v="3"/>
    <s v="Care Facilities"/>
    <n v="219"/>
    <s v="Victim Empowerment Programme"/>
    <n v="116"/>
    <n v="150"/>
    <n v="1113720"/>
    <n v="116"/>
    <s v="116 Women &amp; Children"/>
    <s v="2023 - 116 Women &amp; Children"/>
  </r>
  <r>
    <s v="ABH"/>
    <s v="Mohil/Ray"/>
    <s v="0836554734 / 0828543161"/>
    <s v="KZN"/>
    <s v="E"/>
    <x v="2"/>
    <x v="3"/>
    <s v="Care Facilities"/>
    <n v="220"/>
    <s v="Housing &amp; Care of Aged, Frail, Physically/Mentally Challenged "/>
    <n v="429"/>
    <n v="775"/>
    <n v="37232549"/>
    <n v="429"/>
    <s v="429 Men &amp; Women"/>
    <s v="2022 - 429 Men &amp; Women"/>
  </r>
  <r>
    <s v="ABH"/>
    <s v="Mohil/Ray"/>
    <s v="0836554734 / 0828543161"/>
    <s v="KZN"/>
    <s v="E"/>
    <x v="2"/>
    <x v="3"/>
    <s v="Care Facilities"/>
    <n v="221"/>
    <s v="Housing &amp; Care of Neglected, Abused, Orphaned and Abandoned Children"/>
    <n v="143"/>
    <n v="330"/>
    <n v="9145504"/>
    <n v="143"/>
    <s v="143 Children"/>
    <s v="2022 - 143 Children"/>
  </r>
  <r>
    <s v="ABH"/>
    <s v="Mohil/Ray"/>
    <s v="0836554734 / 0828543161"/>
    <s v="KZN"/>
    <s v="E"/>
    <x v="2"/>
    <x v="3"/>
    <s v="Care Facilities"/>
    <n v="222"/>
    <s v="Victim Empowerment Programme"/>
    <n v="105"/>
    <n v="150"/>
    <n v="1455712"/>
    <n v="105"/>
    <s v="105 Women &amp; Children"/>
    <s v="2022 - 105 Women &amp; Children"/>
  </r>
  <r>
    <s v="ABH"/>
    <s v="Mohil/Ray"/>
    <s v="0836554734 / 0828543161"/>
    <s v="KZN"/>
    <s v="E"/>
    <x v="3"/>
    <x v="3"/>
    <s v="Care Facilities"/>
    <n v="223"/>
    <s v="Housing &amp; Care of Aged, Frail, Physically/Mentally Challenged "/>
    <n v="437"/>
    <n v="775"/>
    <n v="42059700"/>
    <n v="437"/>
    <s v="437 Men &amp; Women"/>
    <s v="2021 - 437 Men &amp; Women"/>
  </r>
  <r>
    <s v="ABH"/>
    <s v="Mohil/Ray"/>
    <s v="0836554734 / 0828543161"/>
    <s v="KZN"/>
    <s v="E"/>
    <x v="3"/>
    <x v="3"/>
    <s v="Care Facilities"/>
    <n v="224"/>
    <s v="Housing &amp; Care of Neglected, Abused, Orphaned and Abandoned Children"/>
    <n v="135"/>
    <n v="330"/>
    <n v="8557555"/>
    <n v="135"/>
    <s v="135 Children"/>
    <s v="2021 - 135 Children"/>
  </r>
  <r>
    <s v="ABH"/>
    <s v="Mohil/Ray"/>
    <s v="0836554734 / 0828543161"/>
    <s v="KZN"/>
    <s v="E"/>
    <x v="3"/>
    <x v="3"/>
    <s v="Care Facilities"/>
    <n v="225"/>
    <s v="Victim Empowerment Programme"/>
    <n v="92"/>
    <n v="150"/>
    <n v="1460692"/>
    <n v="92"/>
    <s v="92 Women &amp; Children"/>
    <s v="2021 - 92 Women &amp; Children"/>
  </r>
  <r>
    <s v="VHP"/>
    <s v="Malaji, Rejiji, Anchalji"/>
    <m/>
    <s v="Gauteng"/>
    <s v="Lenasia S"/>
    <x v="1"/>
    <x v="7"/>
    <s v="Seed Distrubution"/>
    <n v="226"/>
    <s v="Seedling distribution - Grow green"/>
    <n v="2000"/>
    <n v="350"/>
    <n v="1200"/>
    <m/>
    <s v="2 000 seedling packs"/>
    <s v="2023 - 2 000 seedling packs"/>
  </r>
  <r>
    <s v="VHP"/>
    <s v="Ranju"/>
    <m/>
    <s v="West rand"/>
    <s v="Azaadville Mogale city"/>
    <x v="0"/>
    <x v="7"/>
    <s v="Seed Distrubution"/>
    <n v="227"/>
    <s v="Seedling distribution - Grow green Azaadville"/>
    <n v="1500"/>
    <n v="20"/>
    <n v="550"/>
    <m/>
    <s v="1 500 seedling packs"/>
    <s v="2024 - 1 500 seedling packs"/>
  </r>
  <r>
    <s v="VHP"/>
    <s v="Rejiji"/>
    <m/>
    <s v="Gauteng"/>
    <s v="Northriding"/>
    <x v="4"/>
    <x v="7"/>
    <s v="Seed Distrubution"/>
    <n v="228"/>
    <s v="Seedling distribution - Grow Green BAPS"/>
    <n v="2000"/>
    <n v="350"/>
    <n v="750"/>
    <m/>
    <s v="2 000 seedling packs"/>
    <s v="2025 - 2 000 seedling packs"/>
  </r>
  <r>
    <s v="VHP"/>
    <s v="Nisha"/>
    <m/>
    <s v="Gauteng"/>
    <s v="Northriding"/>
    <x v="4"/>
    <x v="7"/>
    <s v="Promotional Tshirts"/>
    <n v="229"/>
    <s v="T shirt distribution - Grow Green T shirts"/>
    <n v="30"/>
    <n v="8"/>
    <n v="3500"/>
    <n v="30"/>
    <s v="30 tshirt hampers"/>
    <s v="2025 - 30 tshirt hampers"/>
  </r>
  <r>
    <s v="VHP"/>
    <s v="Ranju Luxji"/>
    <m/>
    <s v="West rand"/>
    <s v="Azaadville Mogale city"/>
    <x v="0"/>
    <x v="3"/>
    <s v="Cultural"/>
    <n v="230"/>
    <s v="Community support - Hawans for families"/>
    <n v="30"/>
    <n v="5"/>
    <n v="12000"/>
    <m/>
    <s v="30 hawans"/>
    <s v="2024 - 30 hawans"/>
  </r>
  <r>
    <s v="VHP"/>
    <s v="Luxji"/>
    <m/>
    <s v="Gauteng"/>
    <s v="Lenasia S"/>
    <x v="1"/>
    <x v="3"/>
    <s v="Cultural"/>
    <n v="231"/>
    <s v="Home support and prayer - Hawans for families"/>
    <n v="25"/>
    <n v="15"/>
    <n v="3750"/>
    <m/>
    <s v="25 hawans"/>
    <s v="2023 - 25 hawans"/>
  </r>
  <r>
    <s v="VHP"/>
    <s v="Malaji, Nelashji, Gopioji"/>
    <m/>
    <s v="Gauteng"/>
    <s v="Lenasia South, Midrand"/>
    <x v="1"/>
    <x v="3"/>
    <s v="Hampers"/>
    <n v="232"/>
    <s v="Hampers - Seva hamper distribution"/>
    <n v="506"/>
    <n v="450"/>
    <n v="18000"/>
    <n v="506"/>
    <s v="506 hampers"/>
    <s v="2023 - 506 hampers"/>
  </r>
  <r>
    <s v="VHP"/>
    <s v="Malaji Ajenji"/>
    <m/>
    <s v="Gauteng"/>
    <s v="Lenasia and Lenasia S"/>
    <x v="1"/>
    <x v="5"/>
    <s v="School Shoes"/>
    <n v="233"/>
    <s v="Schools x 3 distribution - Shoe sewa"/>
    <n v="108"/>
    <n v="24"/>
    <n v="16200"/>
    <n v="108"/>
    <s v="108 shoes (3 Schools)"/>
    <s v="2023 - 108 shoes (3 Schools)"/>
  </r>
  <r>
    <s v="VHP"/>
    <s v="Malaji, Ajenji,Rejiji"/>
    <m/>
    <s v="Gauteng"/>
    <s v="Pretoria and Lenasia S"/>
    <x v="0"/>
    <x v="5"/>
    <s v="School Shoes"/>
    <n v="234"/>
    <s v="Schools x 2 distribution - Shoe sewa"/>
    <n v="50"/>
    <n v="108"/>
    <n v="7500"/>
    <n v="50"/>
    <s v="50 students (2 schools)"/>
    <s v="2024 - 50 students (2 schools)"/>
  </r>
  <r>
    <s v="VHP"/>
    <s v="Niren Nisha Malaji"/>
    <m/>
    <s v="Gauteng"/>
    <s v="Lenasia S"/>
    <x v="0"/>
    <x v="0"/>
    <s v="Meals"/>
    <n v="235"/>
    <s v="Diwali 2024 - Veg distribution"/>
    <n v="108"/>
    <n v="12"/>
    <n v="9000"/>
    <n v="108"/>
    <s v="108 meal hampers"/>
    <s v="2024 - 108 meal hampers"/>
  </r>
  <r>
    <s v="VHP"/>
    <s v="Praveshji and 14 other leaders incl Ram Maharaj"/>
    <m/>
    <s v="KZN"/>
    <s v="N,S,E,W-"/>
    <x v="3"/>
    <x v="2"/>
    <s v="Civil Unrest"/>
    <n v="236"/>
    <s v="Food distribution - July riots"/>
    <s v="1 tonne grains"/>
    <n v="400"/>
    <n v="30000"/>
    <m/>
    <s v="1 tonne grains"/>
    <s v="2021 - 1 tonne grains"/>
  </r>
  <r>
    <s v="VHP"/>
    <s v="Yashikaji, Ajenji, Jharnaji, Shobanaji"/>
    <m/>
    <s v="KZN"/>
    <s v="Tongaat areas"/>
    <x v="2"/>
    <x v="2"/>
    <s v="Floods"/>
    <n v="237"/>
    <s v="Dry foods and blankets Floods KZN"/>
    <m/>
    <n v="250"/>
    <n v="25000"/>
    <m/>
    <s v="dry food and blanket hampers"/>
    <s v="2022 - dry food and blanket hampers"/>
  </r>
  <r>
    <s v="VHP"/>
    <s v="Praveshji Meenaji"/>
    <m/>
    <s v="KZN"/>
    <s v="N, S  E"/>
    <x v="2"/>
    <x v="3"/>
    <s v="Blankets"/>
    <n v="238"/>
    <s v="Blanket Distribution Winter warm up"/>
    <n v="150"/>
    <n v="30"/>
    <n v="7000"/>
    <n v="150"/>
    <s v="150 blankets"/>
    <s v="2022 - 150 blankets"/>
  </r>
  <r>
    <s v="VHP"/>
    <s v="Pravesh Meenaji"/>
    <m/>
    <s v="KZN"/>
    <s v="N,S, W, E"/>
    <x v="1"/>
    <x v="3"/>
    <s v="Blankets"/>
    <n v="239"/>
    <s v="Blanket Distribution Winter warm up"/>
    <n v="150"/>
    <n v="30"/>
    <n v="3500"/>
    <n v="150"/>
    <s v="150 blankets"/>
    <s v="2023 - 150 blankets"/>
  </r>
  <r>
    <s v="VHP"/>
    <s v="Praveshji Meenaji"/>
    <m/>
    <s v="KZN"/>
    <s v="N,S,W,E"/>
    <x v="0"/>
    <x v="3"/>
    <s v="Blankets"/>
    <n v="240"/>
    <s v="Blanket Distribution Winter warm up"/>
    <n v="150"/>
    <n v="30"/>
    <n v="3200"/>
    <n v="150"/>
    <s v="150 blankets"/>
    <s v="2024 - 150 blankets"/>
  </r>
  <r>
    <s v="VHP"/>
    <s v="Vanikaji Yashikaji"/>
    <m/>
    <s v="Gauteng"/>
    <s v="Pretoria, Midrand, Lenasia South"/>
    <x v="0"/>
    <x v="0"/>
    <s v="Meals"/>
    <n v="241"/>
    <s v="Ram Janma Bhumi celebrations - Akshat Distribution boxes with sweets and rice pkts and tilak"/>
    <n v="100"/>
    <n v="30"/>
    <n v="450"/>
    <n v="100"/>
    <s v="100 hampers"/>
    <s v="2024 - 100 hampers"/>
  </r>
  <r>
    <s v="VHP"/>
    <s v="Malaji Yashikaji"/>
    <m/>
    <s v="Gauteng"/>
    <s v="Pretoria, Midrand, Lenasia South"/>
    <x v="0"/>
    <x v="0"/>
    <s v="Meals"/>
    <n v="242"/>
    <s v="Ram Janma Bhumi celebrations - Printing and distribution of Sri Ram stickers"/>
    <n v="100"/>
    <n v="30"/>
    <n v="700"/>
    <m/>
    <s v="100 stickers"/>
    <s v="2024 - 100 stickers"/>
  </r>
  <r>
    <s v="VHP"/>
    <s v="Rupesh Yashika"/>
    <m/>
    <s v="Gauteng"/>
    <s v="Pretoria, Midrand, westrand, east Rand, Jh b central"/>
    <x v="0"/>
    <x v="3"/>
    <s v="Mother and Child"/>
    <n v="243"/>
    <s v="Napkins - Nappies to orphanages and areas in need"/>
    <s v="1 tonne "/>
    <n v="700"/>
    <n v="3500"/>
    <m/>
    <s v="1 tonne napkins"/>
    <s v="2024 - 1 tonne napkins"/>
  </r>
  <r>
    <s v="VHP"/>
    <s v="Ajenji"/>
    <m/>
    <s v="KZN"/>
    <s v="Midlands"/>
    <x v="1"/>
    <x v="0"/>
    <s v="Meals"/>
    <n v="244"/>
    <s v="Earth Mother Celebrations-uNomkhubulwane -Distribution of food for 2000 girls  Heal Foundation Swamiji"/>
    <n v="2000"/>
    <n v="10"/>
    <n v="6000"/>
    <n v="2000"/>
    <s v="2 000 meal hampers for girls"/>
    <s v="2023 - 2 000 meal hampers for girls"/>
  </r>
  <r>
    <s v="VHP"/>
    <s v="Praveshji"/>
    <m/>
    <s v="KZN"/>
    <s v="Midlands, Verulam"/>
    <x v="0"/>
    <x v="0"/>
    <s v="Meals"/>
    <n v="245"/>
    <s v="Earth Mother Celebrations-uNomkhubulwane - Traditional prayer- Food for Love support-Anchalji"/>
    <n v="2000"/>
    <n v="12"/>
    <n v="5500"/>
    <n v="2000"/>
    <s v="2 000 prayer hampers"/>
    <s v="2024 - 2 000 prayer hampers"/>
  </r>
  <r>
    <s v="VHP"/>
    <s v="Yashikaji"/>
    <m/>
    <s v="KZN"/>
    <s v="Midlands"/>
    <x v="4"/>
    <x v="0"/>
    <s v="Meals"/>
    <n v="246"/>
    <s v="Earth Mother Celebrations-uNomkhubulwane - distribution of food for 2000 girls -Iskcon Food for life "/>
    <n v="2000"/>
    <n v="10"/>
    <n v="5000"/>
    <n v="2000"/>
    <s v="2 000 meal hampers for girls"/>
    <s v="2025 - 2 000 meal hampers for girls"/>
  </r>
  <r>
    <s v="VHP"/>
    <s v="Prof Vijayji Rejiji"/>
    <m/>
    <s v="KZN"/>
    <s v="Umhlanga"/>
    <x v="4"/>
    <x v="5"/>
    <s v="Counselling"/>
    <n v="247"/>
    <s v="Lay Counselling Training - Providing the course and materials for training"/>
    <n v="30"/>
    <n v="30"/>
    <n v="16000"/>
    <n v="30"/>
    <s v="30 educational packages"/>
    <s v="2025 - 30 educational packag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8E2E65-8FF3-427C-9009-06CB15539CE2}" name="PivotTable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3" firstHeaderRow="1" firstDataRow="2" firstDataCol="1"/>
  <pivotFields count="16">
    <pivotField showAll="0"/>
    <pivotField showAll="0"/>
    <pivotField showAll="0"/>
    <pivotField showAll="0"/>
    <pivotField showAll="0"/>
    <pivotField axis="axisCol" showAll="0">
      <items count="7">
        <item x="5"/>
        <item x="3"/>
        <item x="2"/>
        <item x="1"/>
        <item x="0"/>
        <item x="4"/>
        <item t="default"/>
      </items>
    </pivotField>
    <pivotField axis="axisRow" showAll="0">
      <items count="9">
        <item x="6"/>
        <item x="2"/>
        <item x="5"/>
        <item x="7"/>
        <item x="1"/>
        <item x="3"/>
        <item x="0"/>
        <item x="4"/>
        <item t="default"/>
      </items>
    </pivotField>
    <pivotField showAll="0"/>
    <pivotField showAll="0"/>
    <pivotField showAll="0"/>
    <pivotField showAll="0"/>
    <pivotField showAll="0"/>
    <pivotField dataField="1" showAll="0"/>
    <pivotField showAll="0"/>
    <pivotField showAll="0"/>
    <pivotField showAll="0"/>
  </pivotFields>
  <rowFields count="1">
    <field x="6"/>
  </rowFields>
  <rowItems count="9">
    <i>
      <x/>
    </i>
    <i>
      <x v="1"/>
    </i>
    <i>
      <x v="2"/>
    </i>
    <i>
      <x v="3"/>
    </i>
    <i>
      <x v="4"/>
    </i>
    <i>
      <x v="5"/>
    </i>
    <i>
      <x v="6"/>
    </i>
    <i>
      <x v="7"/>
    </i>
    <i t="grand">
      <x/>
    </i>
  </rowItems>
  <colFields count="1">
    <field x="5"/>
  </colFields>
  <colItems count="7">
    <i>
      <x/>
    </i>
    <i>
      <x v="1"/>
    </i>
    <i>
      <x v="2"/>
    </i>
    <i>
      <x v="3"/>
    </i>
    <i>
      <x v="4"/>
    </i>
    <i>
      <x v="5"/>
    </i>
    <i t="grand">
      <x/>
    </i>
  </colItems>
  <dataFields count="1">
    <dataField name="Sum of Value R" fld="12"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_2" xr10:uid="{A26F7223-B927-4B8E-94A8-4F4419038E7B}" sourceName="Level 2">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_1" xr10:uid="{895DA6FE-BA8B-4AD8-84CE-7D15B9C94C42}" sourceName="Level 1">
  <extLst>
    <x:ext xmlns:x15="http://schemas.microsoft.com/office/spreadsheetml/2010/11/main" uri="{2F2917AC-EB37-4324-AD4E-5DD8C200BD13}">
      <x15:tableSlicerCache tableId="1"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Year" xr10:uid="{1076D19C-435F-4EA6-81E4-9F732E3F7E13}" sourceName="Project Year">
  <extLst>
    <x:ext xmlns:x15="http://schemas.microsoft.com/office/spreadsheetml/2010/11/main" uri="{2F2917AC-EB37-4324-AD4E-5DD8C200BD13}">
      <x15:tableSlicerCache tableId="1"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ganisation_Name" xr10:uid="{03F2FDC3-A259-4BC6-AC22-83F70A627C92}" sourceName="Organisation Nam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 2" xr10:uid="{3F360F5C-FEE2-464D-9234-C548FAE96646}" cache="Slicer_Level_2" caption="Level 2" columnCount="3" rowHeight="230716"/>
  <slicer name="Level 1" xr10:uid="{69EC52F7-56F6-4C53-AFB2-F39842C91299}" cache="Slicer_Level_1" caption="Column3" rowHeight="230716"/>
  <slicer name="Project Year" xr10:uid="{7A1E7987-D2F1-4024-96AB-E0ACED24EFEC}" cache="Slicer_Project_Year" caption="Project Year" rowHeight="230716"/>
  <slicer name="Organisation Name" xr10:uid="{C8FE3F51-0541-4A5A-BA28-AFC89469F7B1}" cache="Slicer_Organisation_Name" caption="Organisation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3A6115-3B76-4C79-AE5E-46EC00EC21E0}" name="Table1" displayName="Table1" ref="A3:P250" totalsRowShown="0" headerRowDxfId="19" dataDxfId="18">
  <autoFilter ref="A3:P250" xr:uid="{723A6115-3B76-4C79-AE5E-46EC00EC21E0}">
    <filterColumn colId="0">
      <filters>
        <filter val="VHP"/>
      </filters>
    </filterColumn>
  </autoFilter>
  <sortState xmlns:xlrd2="http://schemas.microsoft.com/office/spreadsheetml/2017/richdata2" ref="A4:P228">
    <sortCondition ref="I3:I228"/>
  </sortState>
  <tableColumns count="16">
    <tableColumn id="1" xr3:uid="{9DC3D2E4-3282-406F-AD7E-46A71B6DADE4}" name="Organisation Name" dataDxfId="17" dataCellStyle="Normal 3"/>
    <tableColumn id="2" xr3:uid="{9AB7750B-AC8B-4A6E-9F3E-B8FF32DBDE32}" name="Contact Person" dataDxfId="16" dataCellStyle="Normal 3"/>
    <tableColumn id="3" xr3:uid="{76B3DC25-4B0D-46EF-B87A-BF8940B05482}" name="Contact" dataDxfId="15" dataCellStyle="Normal 3"/>
    <tableColumn id="10" xr3:uid="{8A7F1B14-B06D-4A8E-B051-CF8E39C9A2ED}" name="Province" dataDxfId="14" dataCellStyle="Normal 3"/>
    <tableColumn id="11" xr3:uid="{2C2BFB88-5FB2-4BA4-83F4-EF3EDA68041B}" name="Region (N,E,S,W)" dataDxfId="13" dataCellStyle="Normal 3"/>
    <tableColumn id="4" xr3:uid="{2DB5F3EA-7A93-42FE-B53C-B584067D5987}" name="Project Year" dataDxfId="12" dataCellStyle="Normal 3"/>
    <tableColumn id="6" xr3:uid="{D8598C32-9957-4C04-BB33-1920DAF67663}" name="Level 1" dataDxfId="11" dataCellStyle="Normal 3"/>
    <tableColumn id="5" xr3:uid="{6D1CF82A-5F00-4D28-BA58-8055AE52F130}" name="Level 2" dataDxfId="10" dataCellStyle="Normal 3"/>
    <tableColumn id="16" xr3:uid="{86C2DBA7-5703-45D6-9A4C-F909C8E52A7B}" name="Level 3" dataDxfId="9"/>
    <tableColumn id="7" xr3:uid="{5A05709C-01A8-4140-A68D-5606CFD5256C}" name="Unit" dataDxfId="8" dataCellStyle="Normal 3"/>
    <tableColumn id="8" xr3:uid="{C9959F76-6939-4C5E-B086-06D14DA884F6}" name="Quantity" dataDxfId="7" dataCellStyle="Normal 3"/>
    <tableColumn id="9" xr3:uid="{2551C14B-BE2B-48EC-B36C-6D2CB87C6B5D}" name="Volunteer Hours" dataDxfId="6" dataCellStyle="Comma"/>
    <tableColumn id="12" xr3:uid="{B762FB9C-E4CF-48D3-8813-D36B9795EEFC}" name="Value R" dataDxfId="5" dataCellStyle="Comma"/>
    <tableColumn id="13" xr3:uid="{40A11A05-0DA8-4DE5-B675-49330826C791}" name="Souls" dataDxfId="4"/>
    <tableColumn id="14" xr3:uid="{FFD14D17-1AD2-441A-8899-6E395097E9A8}" name="Impact" dataDxfId="3"/>
    <tableColumn id="17" xr3:uid="{215938CE-F5D9-4811-BF94-6D9299D24ED9}" name="U-Impact" dataDxfId="2">
      <calculatedColumnFormula>_xlfn.CONCAT(Table1[[#This Row],[Project Year]]," - ",Table1[[#This Row],[Impact]])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sewa/com"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49CEC-A61A-4746-94A0-536925732FF1}">
  <dimension ref="A1:U251"/>
  <sheetViews>
    <sheetView topLeftCell="G1" zoomScale="80" zoomScaleNormal="70" workbookViewId="0">
      <selection activeCell="J230" sqref="J230"/>
    </sheetView>
  </sheetViews>
  <sheetFormatPr defaultRowHeight="14"/>
  <cols>
    <col min="1" max="1" width="27.58203125" style="11" customWidth="1"/>
    <col min="2" max="2" width="17.33203125" style="11" customWidth="1"/>
    <col min="3" max="3" width="13.75" style="11" customWidth="1"/>
    <col min="4" max="4" width="11.33203125" style="11" customWidth="1"/>
    <col min="5" max="5" width="17.33203125" style="11" customWidth="1"/>
    <col min="6" max="6" width="26" style="11" bestFit="1" customWidth="1"/>
    <col min="7" max="7" width="18.6640625" style="11" customWidth="1"/>
    <col min="8" max="8" width="40.58203125" style="11" bestFit="1" customWidth="1"/>
    <col min="9" max="9" width="40.58203125" style="11" customWidth="1"/>
    <col min="10" max="10" width="48.25" customWidth="1"/>
    <col min="11" max="11" width="26.6640625" style="11" customWidth="1"/>
    <col min="12" max="12" width="22.5" style="130" bestFit="1" customWidth="1"/>
    <col min="13" max="13" width="16.1640625" style="53" bestFit="1" customWidth="1"/>
    <col min="14" max="14" width="13.08203125" bestFit="1" customWidth="1"/>
    <col min="15" max="15" width="15.75" style="11" bestFit="1" customWidth="1"/>
    <col min="16" max="16" width="15.75" style="11" customWidth="1"/>
    <col min="17" max="17" width="17.33203125" style="12" customWidth="1"/>
    <col min="18" max="19" width="10.83203125" style="11" customWidth="1"/>
    <col min="20" max="20" width="29.4140625" style="11" customWidth="1"/>
    <col min="21" max="21" width="24.9140625" style="11" bestFit="1" customWidth="1"/>
    <col min="22" max="22" width="8.6640625" style="11"/>
    <col min="23" max="23" width="15.08203125" style="11" bestFit="1" customWidth="1"/>
    <col min="24" max="24" width="24.58203125" style="11" bestFit="1" customWidth="1"/>
    <col min="25" max="16384" width="8.6640625" style="11"/>
  </cols>
  <sheetData>
    <row r="1" spans="1:21" ht="28">
      <c r="J1" s="11"/>
      <c r="M1" s="45"/>
      <c r="N1" s="12"/>
      <c r="Q1" s="11"/>
      <c r="T1" s="1" t="s">
        <v>123</v>
      </c>
      <c r="U1" s="2">
        <f>SUBTOTAL(9,L:L)</f>
        <v>2904</v>
      </c>
    </row>
    <row r="2" spans="1:21" ht="28">
      <c r="J2" s="11"/>
      <c r="M2" s="45"/>
      <c r="N2" s="12"/>
      <c r="Q2" s="11"/>
      <c r="T2" s="1" t="s">
        <v>9</v>
      </c>
      <c r="U2" s="2">
        <f>SUBTOTAL(9,M:M)</f>
        <v>178300</v>
      </c>
    </row>
    <row r="3" spans="1:21" ht="28">
      <c r="A3" s="13" t="s">
        <v>0</v>
      </c>
      <c r="B3" s="13" t="s">
        <v>1</v>
      </c>
      <c r="C3" s="13" t="s">
        <v>2</v>
      </c>
      <c r="D3" s="13" t="s">
        <v>7</v>
      </c>
      <c r="E3" s="13" t="s">
        <v>8</v>
      </c>
      <c r="F3" s="13" t="s">
        <v>3</v>
      </c>
      <c r="G3" s="13" t="s">
        <v>119</v>
      </c>
      <c r="H3" s="13" t="s">
        <v>120</v>
      </c>
      <c r="I3" s="13" t="s">
        <v>344</v>
      </c>
      <c r="J3" s="13" t="s">
        <v>4</v>
      </c>
      <c r="K3" s="13" t="s">
        <v>5</v>
      </c>
      <c r="L3" s="131" t="s">
        <v>6</v>
      </c>
      <c r="M3" s="46" t="s">
        <v>9</v>
      </c>
      <c r="N3" t="s">
        <v>232</v>
      </c>
      <c r="O3" t="s">
        <v>231</v>
      </c>
      <c r="P3" t="s">
        <v>378</v>
      </c>
      <c r="Q3" s="11"/>
      <c r="T3" s="1" t="s">
        <v>232</v>
      </c>
      <c r="U3" s="2">
        <f>SUBTOTAL(9,N:N)</f>
        <v>7382</v>
      </c>
    </row>
    <row r="4" spans="1:21" hidden="1">
      <c r="A4" s="21" t="s">
        <v>192</v>
      </c>
      <c r="B4" s="21" t="s">
        <v>193</v>
      </c>
      <c r="C4" s="22" t="s">
        <v>194</v>
      </c>
      <c r="D4" s="21" t="s">
        <v>195</v>
      </c>
      <c r="E4" s="21" t="s">
        <v>195</v>
      </c>
      <c r="F4" s="21">
        <v>2024</v>
      </c>
      <c r="G4" s="93" t="s">
        <v>34</v>
      </c>
      <c r="H4" s="23" t="s">
        <v>35</v>
      </c>
      <c r="I4" s="120">
        <v>1</v>
      </c>
      <c r="J4" s="103" t="s">
        <v>35</v>
      </c>
      <c r="K4" s="105">
        <v>7661641</v>
      </c>
      <c r="L4" s="132">
        <v>36980</v>
      </c>
      <c r="M4" s="110">
        <v>76616410</v>
      </c>
      <c r="N4" s="124"/>
      <c r="O4" t="s">
        <v>414</v>
      </c>
      <c r="P4" t="str">
        <f>_xlfn.CONCAT(Table1[[#This Row],[Project Year]]," - ",Table1[[#This Row],[Impact]])</f>
        <v>2024 - 7.6m meals</v>
      </c>
      <c r="Q4" s="11"/>
    </row>
    <row r="5" spans="1:21" s="33" customFormat="1" hidden="1">
      <c r="A5" s="23" t="s">
        <v>192</v>
      </c>
      <c r="B5" s="23" t="s">
        <v>193</v>
      </c>
      <c r="C5" s="22" t="s">
        <v>194</v>
      </c>
      <c r="D5" s="23" t="s">
        <v>195</v>
      </c>
      <c r="E5" s="23" t="s">
        <v>195</v>
      </c>
      <c r="F5" s="23">
        <v>2023</v>
      </c>
      <c r="G5" s="93" t="s">
        <v>34</v>
      </c>
      <c r="H5" s="23" t="s">
        <v>35</v>
      </c>
      <c r="I5" s="23">
        <v>2</v>
      </c>
      <c r="J5" s="31" t="s">
        <v>35</v>
      </c>
      <c r="K5" s="25">
        <v>7661641</v>
      </c>
      <c r="L5" s="133">
        <v>36980</v>
      </c>
      <c r="M5" s="51">
        <v>76616410</v>
      </c>
      <c r="N5" s="124"/>
      <c r="O5" t="s">
        <v>414</v>
      </c>
      <c r="P5" t="str">
        <f>_xlfn.CONCAT(Table1[[#This Row],[Project Year]]," - ",Table1[[#This Row],[Impact]])</f>
        <v>2023 - 7.6m meals</v>
      </c>
    </row>
    <row r="6" spans="1:21" s="33" customFormat="1" hidden="1">
      <c r="A6" s="23" t="s">
        <v>192</v>
      </c>
      <c r="B6" s="23" t="s">
        <v>193</v>
      </c>
      <c r="C6" s="22" t="s">
        <v>194</v>
      </c>
      <c r="D6" s="23" t="s">
        <v>195</v>
      </c>
      <c r="E6" s="23" t="s">
        <v>195</v>
      </c>
      <c r="F6" s="23">
        <v>2022</v>
      </c>
      <c r="G6" s="93" t="s">
        <v>34</v>
      </c>
      <c r="H6" s="23" t="s">
        <v>35</v>
      </c>
      <c r="I6" s="23">
        <v>3</v>
      </c>
      <c r="J6" s="31" t="s">
        <v>35</v>
      </c>
      <c r="K6" s="25">
        <v>7661641</v>
      </c>
      <c r="L6" s="133">
        <v>36980</v>
      </c>
      <c r="M6" s="51">
        <v>76616410</v>
      </c>
      <c r="N6" s="124"/>
      <c r="O6" t="s">
        <v>414</v>
      </c>
      <c r="P6" t="str">
        <f>_xlfn.CONCAT(Table1[[#This Row],[Project Year]]," - ",Table1[[#This Row],[Impact]])</f>
        <v>2022 - 7.6m meals</v>
      </c>
    </row>
    <row r="7" spans="1:21" hidden="1">
      <c r="A7" s="23" t="s">
        <v>192</v>
      </c>
      <c r="B7" s="23" t="s">
        <v>193</v>
      </c>
      <c r="C7" s="22" t="s">
        <v>194</v>
      </c>
      <c r="D7" s="23" t="s">
        <v>195</v>
      </c>
      <c r="E7" s="23" t="s">
        <v>195</v>
      </c>
      <c r="F7" s="23">
        <v>2021</v>
      </c>
      <c r="G7" s="93" t="s">
        <v>34</v>
      </c>
      <c r="H7" s="23" t="s">
        <v>35</v>
      </c>
      <c r="I7" s="120">
        <v>4</v>
      </c>
      <c r="J7" s="23" t="s">
        <v>35</v>
      </c>
      <c r="K7" s="25">
        <v>7661641</v>
      </c>
      <c r="L7" s="133">
        <v>36980</v>
      </c>
      <c r="M7" s="51">
        <v>76616410</v>
      </c>
      <c r="N7" s="124"/>
      <c r="O7" t="s">
        <v>414</v>
      </c>
      <c r="P7" t="str">
        <f>_xlfn.CONCAT(Table1[[#This Row],[Project Year]]," - ",Table1[[#This Row],[Impact]])</f>
        <v>2021 - 7.6m meals</v>
      </c>
      <c r="Q7" s="11"/>
    </row>
    <row r="8" spans="1:21" hidden="1">
      <c r="A8" s="23" t="s">
        <v>192</v>
      </c>
      <c r="B8" s="23" t="s">
        <v>193</v>
      </c>
      <c r="C8" s="22" t="s">
        <v>194</v>
      </c>
      <c r="D8" s="23" t="s">
        <v>195</v>
      </c>
      <c r="E8" s="23" t="s">
        <v>195</v>
      </c>
      <c r="F8" s="23">
        <v>2025</v>
      </c>
      <c r="G8" s="93" t="s">
        <v>34</v>
      </c>
      <c r="H8" s="23" t="s">
        <v>35</v>
      </c>
      <c r="I8" s="23">
        <v>5</v>
      </c>
      <c r="J8" s="31" t="s">
        <v>35</v>
      </c>
      <c r="K8" s="25">
        <v>4469290</v>
      </c>
      <c r="L8" s="133">
        <v>18490</v>
      </c>
      <c r="M8" s="51">
        <v>44962900</v>
      </c>
      <c r="N8" s="124"/>
      <c r="O8" t="s">
        <v>415</v>
      </c>
      <c r="P8" t="str">
        <f>_xlfn.CONCAT(Table1[[#This Row],[Project Year]]," - ",Table1[[#This Row],[Impact]])</f>
        <v>2025 - 4.4m meals</v>
      </c>
      <c r="Q8" s="11"/>
    </row>
    <row r="9" spans="1:21" hidden="1">
      <c r="A9" s="16" t="s">
        <v>10</v>
      </c>
      <c r="B9" s="16" t="s">
        <v>11</v>
      </c>
      <c r="C9" s="15" t="s">
        <v>12</v>
      </c>
      <c r="D9" s="16" t="s">
        <v>14</v>
      </c>
      <c r="E9" s="16" t="s">
        <v>15</v>
      </c>
      <c r="F9" s="16">
        <v>2024</v>
      </c>
      <c r="G9" s="11" t="s">
        <v>121</v>
      </c>
      <c r="H9" s="16" t="s">
        <v>61</v>
      </c>
      <c r="I9" s="23">
        <v>6</v>
      </c>
      <c r="J9" s="16" t="s">
        <v>13</v>
      </c>
      <c r="K9" s="17">
        <v>39188</v>
      </c>
      <c r="L9" s="134">
        <v>61320</v>
      </c>
      <c r="M9" s="48">
        <v>16500000</v>
      </c>
      <c r="N9" s="124">
        <f>Table1[[#This Row],[Quantity]]</f>
        <v>39188</v>
      </c>
      <c r="O9" t="s">
        <v>273</v>
      </c>
      <c r="P9" t="str">
        <f>_xlfn.CONCAT(Table1[[#This Row],[Project Year]]," - ",Table1[[#This Row],[Impact]])</f>
        <v>2024 - 39 188 consultations</v>
      </c>
      <c r="Q9" s="11"/>
    </row>
    <row r="10" spans="1:21" hidden="1">
      <c r="A10" s="16" t="s">
        <v>10</v>
      </c>
      <c r="B10" s="16" t="s">
        <v>11</v>
      </c>
      <c r="C10" s="15" t="s">
        <v>12</v>
      </c>
      <c r="D10" s="16" t="s">
        <v>14</v>
      </c>
      <c r="E10" s="16" t="s">
        <v>15</v>
      </c>
      <c r="F10" s="16">
        <v>2023</v>
      </c>
      <c r="G10" s="11" t="s">
        <v>121</v>
      </c>
      <c r="H10" s="16" t="s">
        <v>61</v>
      </c>
      <c r="I10" s="120">
        <v>7</v>
      </c>
      <c r="J10" s="16" t="s">
        <v>13</v>
      </c>
      <c r="K10" s="17">
        <v>38714</v>
      </c>
      <c r="L10" s="134">
        <v>61320</v>
      </c>
      <c r="M10" s="48">
        <v>16000000</v>
      </c>
      <c r="N10" s="124">
        <f>Table1[[#This Row],[Quantity]]</f>
        <v>38714</v>
      </c>
      <c r="O10" t="s">
        <v>274</v>
      </c>
      <c r="P10" t="str">
        <f>_xlfn.CONCAT(Table1[[#This Row],[Project Year]]," - ",Table1[[#This Row],[Impact]])</f>
        <v>2023 - 38 714 consultations</v>
      </c>
      <c r="Q10" s="11"/>
    </row>
    <row r="11" spans="1:21" hidden="1">
      <c r="A11" s="16" t="s">
        <v>10</v>
      </c>
      <c r="B11" s="16" t="s">
        <v>11</v>
      </c>
      <c r="C11" s="15" t="s">
        <v>24</v>
      </c>
      <c r="D11" s="16" t="s">
        <v>14</v>
      </c>
      <c r="E11" s="16" t="s">
        <v>15</v>
      </c>
      <c r="F11" s="16">
        <v>2022</v>
      </c>
      <c r="G11" s="11" t="s">
        <v>121</v>
      </c>
      <c r="H11" s="16" t="s">
        <v>61</v>
      </c>
      <c r="I11" s="23">
        <v>8</v>
      </c>
      <c r="J11" s="16" t="s">
        <v>13</v>
      </c>
      <c r="K11" s="17">
        <v>29763</v>
      </c>
      <c r="L11" s="134">
        <v>61320</v>
      </c>
      <c r="M11" s="48">
        <v>13000000</v>
      </c>
      <c r="N11" s="124">
        <f>Table1[[#This Row],[Quantity]]</f>
        <v>29763</v>
      </c>
      <c r="O11" t="s">
        <v>275</v>
      </c>
      <c r="P11" t="str">
        <f>_xlfn.CONCAT(Table1[[#This Row],[Project Year]]," - ",Table1[[#This Row],[Impact]])</f>
        <v>2022 - 29 763 consultations</v>
      </c>
      <c r="Q11" s="11"/>
    </row>
    <row r="12" spans="1:21" hidden="1">
      <c r="A12" s="16" t="s">
        <v>10</v>
      </c>
      <c r="B12" s="16" t="s">
        <v>11</v>
      </c>
      <c r="C12" s="15" t="s">
        <v>24</v>
      </c>
      <c r="D12" s="16" t="s">
        <v>14</v>
      </c>
      <c r="E12" s="16" t="s">
        <v>15</v>
      </c>
      <c r="F12" s="16">
        <v>2021</v>
      </c>
      <c r="G12" s="11" t="s">
        <v>121</v>
      </c>
      <c r="H12" s="16" t="s">
        <v>61</v>
      </c>
      <c r="I12" s="23">
        <v>9</v>
      </c>
      <c r="J12" s="16" t="s">
        <v>13</v>
      </c>
      <c r="K12" s="17">
        <v>23155</v>
      </c>
      <c r="L12" s="134">
        <v>61320</v>
      </c>
      <c r="M12" s="48">
        <v>11577013</v>
      </c>
      <c r="N12" s="124">
        <f>Table1[[#This Row],[Quantity]]</f>
        <v>23155</v>
      </c>
      <c r="O12" t="s">
        <v>276</v>
      </c>
      <c r="P12" t="str">
        <f>_xlfn.CONCAT(Table1[[#This Row],[Project Year]]," - ",Table1[[#This Row],[Impact]])</f>
        <v>2021 - 23 155 consultations</v>
      </c>
      <c r="Q12" s="11"/>
    </row>
    <row r="13" spans="1:21" hidden="1">
      <c r="A13" s="23" t="s">
        <v>55</v>
      </c>
      <c r="B13" s="23" t="s">
        <v>56</v>
      </c>
      <c r="C13" s="22" t="s">
        <v>57</v>
      </c>
      <c r="D13" s="23" t="s">
        <v>69</v>
      </c>
      <c r="E13" s="23" t="s">
        <v>60</v>
      </c>
      <c r="F13" s="23">
        <v>2023</v>
      </c>
      <c r="G13" s="93" t="s">
        <v>121</v>
      </c>
      <c r="H13" s="5" t="s">
        <v>362</v>
      </c>
      <c r="I13" s="120">
        <v>10</v>
      </c>
      <c r="J13" s="23"/>
      <c r="K13" s="25" t="s">
        <v>75</v>
      </c>
      <c r="L13" s="133">
        <v>15750</v>
      </c>
      <c r="M13" s="51">
        <v>8178000</v>
      </c>
      <c r="N13" s="124"/>
      <c r="O13" s="118" t="s">
        <v>416</v>
      </c>
      <c r="P13" s="118" t="str">
        <f>_xlfn.CONCAT(Table1[[#This Row],[Project Year]]," - ",Table1[[#This Row],[Impact]])</f>
        <v>2023 - 8 178 pints (175 Clinics)</v>
      </c>
      <c r="Q13" s="11"/>
    </row>
    <row r="14" spans="1:21" hidden="1">
      <c r="A14" s="23" t="s">
        <v>55</v>
      </c>
      <c r="B14" s="23" t="s">
        <v>56</v>
      </c>
      <c r="C14" s="22" t="s">
        <v>57</v>
      </c>
      <c r="D14" s="23" t="s">
        <v>69</v>
      </c>
      <c r="E14" s="23" t="s">
        <v>60</v>
      </c>
      <c r="F14" s="23">
        <v>2022</v>
      </c>
      <c r="G14" s="93" t="s">
        <v>121</v>
      </c>
      <c r="H14" s="5" t="s">
        <v>362</v>
      </c>
      <c r="I14" s="23">
        <v>11</v>
      </c>
      <c r="J14" s="23"/>
      <c r="K14" s="25" t="s">
        <v>68</v>
      </c>
      <c r="L14" s="133">
        <v>978</v>
      </c>
      <c r="M14" s="51">
        <v>7539000</v>
      </c>
      <c r="N14" s="124"/>
      <c r="O14" s="118" t="s">
        <v>417</v>
      </c>
      <c r="P14" s="118" t="str">
        <f>_xlfn.CONCAT(Table1[[#This Row],[Project Year]]," - ",Table1[[#This Row],[Impact]])</f>
        <v>2022 - 7 539 pints (163 Clinics)</v>
      </c>
      <c r="Q14" s="11"/>
    </row>
    <row r="15" spans="1:21" hidden="1">
      <c r="A15" s="23" t="s">
        <v>55</v>
      </c>
      <c r="B15" s="23" t="s">
        <v>56</v>
      </c>
      <c r="C15" s="22" t="s">
        <v>57</v>
      </c>
      <c r="D15" s="23" t="s">
        <v>69</v>
      </c>
      <c r="E15" s="23" t="s">
        <v>60</v>
      </c>
      <c r="F15" s="23">
        <v>2024</v>
      </c>
      <c r="G15" s="93" t="s">
        <v>121</v>
      </c>
      <c r="H15" s="5" t="s">
        <v>362</v>
      </c>
      <c r="I15" s="23">
        <v>12</v>
      </c>
      <c r="J15" s="23"/>
      <c r="K15" s="25" t="s">
        <v>80</v>
      </c>
      <c r="L15" s="133">
        <v>12036</v>
      </c>
      <c r="M15" s="51">
        <v>6131000</v>
      </c>
      <c r="N15" s="124"/>
      <c r="O15" s="118" t="s">
        <v>418</v>
      </c>
      <c r="P15" s="118" t="str">
        <f>_xlfn.CONCAT(Table1[[#This Row],[Project Year]]," - ",Table1[[#This Row],[Impact]])</f>
        <v>2024 - 6 131 pints (134 Clinics)</v>
      </c>
      <c r="Q15" s="11"/>
    </row>
    <row r="16" spans="1:21" hidden="1">
      <c r="A16" s="16" t="s">
        <v>10</v>
      </c>
      <c r="B16" s="16" t="s">
        <v>11</v>
      </c>
      <c r="C16" s="15" t="s">
        <v>24</v>
      </c>
      <c r="D16" s="16" t="s">
        <v>14</v>
      </c>
      <c r="E16" s="16" t="s">
        <v>15</v>
      </c>
      <c r="F16" s="16">
        <v>2020</v>
      </c>
      <c r="G16" s="11" t="s">
        <v>121</v>
      </c>
      <c r="H16" s="16" t="s">
        <v>61</v>
      </c>
      <c r="I16" s="120">
        <v>13</v>
      </c>
      <c r="J16" s="16" t="s">
        <v>13</v>
      </c>
      <c r="K16" s="17">
        <v>10417</v>
      </c>
      <c r="L16" s="134">
        <v>61320</v>
      </c>
      <c r="M16" s="48">
        <v>5500000</v>
      </c>
      <c r="N16" s="124">
        <f>Table1[[#This Row],[Quantity]]</f>
        <v>10417</v>
      </c>
      <c r="O16" t="s">
        <v>277</v>
      </c>
      <c r="P16" t="str">
        <f>_xlfn.CONCAT(Table1[[#This Row],[Project Year]]," - ",Table1[[#This Row],[Impact]])</f>
        <v>2020 - 10 417 consultations</v>
      </c>
      <c r="Q16" s="11"/>
    </row>
    <row r="17" spans="1:17" hidden="1">
      <c r="A17" s="16" t="s">
        <v>10</v>
      </c>
      <c r="B17" s="16" t="s">
        <v>11</v>
      </c>
      <c r="C17" s="15" t="s">
        <v>24</v>
      </c>
      <c r="D17" s="16" t="s">
        <v>18</v>
      </c>
      <c r="E17" s="16" t="s">
        <v>15</v>
      </c>
      <c r="F17" s="16">
        <v>2021</v>
      </c>
      <c r="G17" s="11" t="s">
        <v>34</v>
      </c>
      <c r="H17" s="23" t="s">
        <v>35</v>
      </c>
      <c r="I17" s="23">
        <v>14</v>
      </c>
      <c r="J17" s="14" t="s">
        <v>16</v>
      </c>
      <c r="K17" s="17">
        <v>60699</v>
      </c>
      <c r="L17" s="134"/>
      <c r="M17" s="48">
        <v>4374059</v>
      </c>
      <c r="N17" s="124"/>
      <c r="O17" t="s">
        <v>420</v>
      </c>
      <c r="P17" t="str">
        <f>_xlfn.CONCAT(Table1[[#This Row],[Project Year]]," - ",Table1[[#This Row],[Impact]])</f>
        <v>2021 - 60k meals</v>
      </c>
      <c r="Q17" s="11"/>
    </row>
    <row r="18" spans="1:17" hidden="1">
      <c r="A18" s="16" t="s">
        <v>37</v>
      </c>
      <c r="B18" s="16" t="s">
        <v>38</v>
      </c>
      <c r="C18" s="15" t="s">
        <v>39</v>
      </c>
      <c r="D18" s="16" t="s">
        <v>46</v>
      </c>
      <c r="E18" s="16" t="s">
        <v>54</v>
      </c>
      <c r="F18" s="16">
        <v>2021</v>
      </c>
      <c r="G18" t="s">
        <v>353</v>
      </c>
      <c r="H18" s="5" t="s">
        <v>349</v>
      </c>
      <c r="I18" s="23">
        <v>15</v>
      </c>
      <c r="J18" s="16" t="s">
        <v>53</v>
      </c>
      <c r="K18" s="17">
        <v>100</v>
      </c>
      <c r="L18" s="134">
        <v>215</v>
      </c>
      <c r="M18" s="48">
        <v>3640000</v>
      </c>
      <c r="N18" s="124"/>
      <c r="O18" t="s">
        <v>278</v>
      </c>
      <c r="P18" t="str">
        <f>_xlfn.CONCAT(Table1[[#This Row],[Project Year]]," - ",Table1[[#This Row],[Impact]])</f>
        <v>2021 - 100 Oxygen Concentrators</v>
      </c>
      <c r="Q18" s="11"/>
    </row>
    <row r="19" spans="1:17" s="33" customFormat="1" hidden="1">
      <c r="A19" s="16" t="s">
        <v>10</v>
      </c>
      <c r="B19" s="16" t="s">
        <v>11</v>
      </c>
      <c r="C19" s="15" t="s">
        <v>12</v>
      </c>
      <c r="D19" s="16" t="s">
        <v>18</v>
      </c>
      <c r="E19" s="16" t="s">
        <v>15</v>
      </c>
      <c r="F19" s="16">
        <v>2023</v>
      </c>
      <c r="G19" s="11" t="s">
        <v>34</v>
      </c>
      <c r="H19" s="23" t="s">
        <v>35</v>
      </c>
      <c r="I19" s="120">
        <v>16</v>
      </c>
      <c r="J19" s="16" t="s">
        <v>16</v>
      </c>
      <c r="K19" s="17">
        <v>59430</v>
      </c>
      <c r="L19" s="134"/>
      <c r="M19" s="48">
        <v>3399290</v>
      </c>
      <c r="N19" s="124"/>
      <c r="O19" t="s">
        <v>421</v>
      </c>
      <c r="P19" t="str">
        <f>_xlfn.CONCAT(Table1[[#This Row],[Project Year]]," - ",Table1[[#This Row],[Impact]])</f>
        <v>2023 - 59k meals</v>
      </c>
    </row>
    <row r="20" spans="1:17" hidden="1">
      <c r="A20" s="16" t="s">
        <v>10</v>
      </c>
      <c r="B20" s="16" t="s">
        <v>11</v>
      </c>
      <c r="C20" s="15" t="s">
        <v>12</v>
      </c>
      <c r="D20" s="16" t="s">
        <v>18</v>
      </c>
      <c r="E20" s="16" t="s">
        <v>15</v>
      </c>
      <c r="F20" s="16">
        <v>2024</v>
      </c>
      <c r="G20" s="11" t="s">
        <v>34</v>
      </c>
      <c r="H20" s="23" t="s">
        <v>35</v>
      </c>
      <c r="I20" s="23">
        <v>17</v>
      </c>
      <c r="J20" s="16" t="s">
        <v>16</v>
      </c>
      <c r="K20" s="17">
        <v>64805</v>
      </c>
      <c r="L20" s="134"/>
      <c r="M20" s="48">
        <v>3379488</v>
      </c>
      <c r="N20" s="124"/>
      <c r="O20" t="s">
        <v>422</v>
      </c>
      <c r="P20" t="str">
        <f>_xlfn.CONCAT(Table1[[#This Row],[Project Year]]," - ",Table1[[#This Row],[Impact]])</f>
        <v>2024 - 64k meals</v>
      </c>
      <c r="Q20" s="11"/>
    </row>
    <row r="21" spans="1:17" hidden="1">
      <c r="A21" s="16" t="s">
        <v>10</v>
      </c>
      <c r="B21" s="16" t="s">
        <v>11</v>
      </c>
      <c r="C21" s="15" t="s">
        <v>24</v>
      </c>
      <c r="D21" s="16" t="s">
        <v>18</v>
      </c>
      <c r="E21" s="16" t="s">
        <v>15</v>
      </c>
      <c r="F21" s="16">
        <v>2022</v>
      </c>
      <c r="G21" s="11" t="s">
        <v>34</v>
      </c>
      <c r="H21" s="23" t="s">
        <v>35</v>
      </c>
      <c r="I21" s="23">
        <v>18</v>
      </c>
      <c r="J21" s="16" t="s">
        <v>16</v>
      </c>
      <c r="K21" s="17">
        <v>67175</v>
      </c>
      <c r="L21" s="134"/>
      <c r="M21" s="48">
        <v>3331012.65</v>
      </c>
      <c r="N21" s="124"/>
      <c r="O21" t="s">
        <v>423</v>
      </c>
      <c r="P21" t="str">
        <f>_xlfn.CONCAT(Table1[[#This Row],[Project Year]]," - ",Table1[[#This Row],[Impact]])</f>
        <v>2022 - 67k meals</v>
      </c>
      <c r="Q21" s="11"/>
    </row>
    <row r="22" spans="1:17" hidden="1">
      <c r="A22" s="23" t="s">
        <v>55</v>
      </c>
      <c r="B22" s="23" t="s">
        <v>56</v>
      </c>
      <c r="C22" s="22" t="s">
        <v>57</v>
      </c>
      <c r="D22" s="23" t="s">
        <v>85</v>
      </c>
      <c r="E22" s="23" t="s">
        <v>60</v>
      </c>
      <c r="F22" s="43">
        <v>2020</v>
      </c>
      <c r="G22" t="s">
        <v>377</v>
      </c>
      <c r="H22" s="8" t="s">
        <v>89</v>
      </c>
      <c r="I22" s="120">
        <v>19</v>
      </c>
      <c r="J22" s="27" t="s">
        <v>186</v>
      </c>
      <c r="K22" s="25">
        <v>10000</v>
      </c>
      <c r="L22" s="133"/>
      <c r="M22" s="51">
        <v>2500000</v>
      </c>
      <c r="N22" s="124">
        <v>10000</v>
      </c>
      <c r="O22" t="s">
        <v>343</v>
      </c>
      <c r="P22" t="str">
        <f>_xlfn.CONCAT(Table1[[#This Row],[Project Year]]," - ",Table1[[#This Row],[Impact]])</f>
        <v>2020 - 10 000 hampers</v>
      </c>
      <c r="Q22" s="11"/>
    </row>
    <row r="23" spans="1:17" hidden="1">
      <c r="A23" s="23" t="s">
        <v>55</v>
      </c>
      <c r="B23" s="23" t="s">
        <v>56</v>
      </c>
      <c r="C23" s="22" t="s">
        <v>57</v>
      </c>
      <c r="D23" s="23" t="s">
        <v>85</v>
      </c>
      <c r="E23" s="23" t="s">
        <v>60</v>
      </c>
      <c r="F23" s="43">
        <v>2021</v>
      </c>
      <c r="G23" t="s">
        <v>377</v>
      </c>
      <c r="H23" s="8" t="s">
        <v>89</v>
      </c>
      <c r="I23" s="23">
        <v>20</v>
      </c>
      <c r="J23" s="27" t="s">
        <v>186</v>
      </c>
      <c r="K23" s="25">
        <v>10000</v>
      </c>
      <c r="L23" s="133"/>
      <c r="M23" s="51">
        <v>2500000</v>
      </c>
      <c r="N23" s="124">
        <v>10000</v>
      </c>
      <c r="O23" t="s">
        <v>343</v>
      </c>
      <c r="P23" t="str">
        <f>_xlfn.CONCAT(Table1[[#This Row],[Project Year]]," - ",Table1[[#This Row],[Impact]])</f>
        <v>2021 - 10 000 hampers</v>
      </c>
      <c r="Q23" s="11"/>
    </row>
    <row r="24" spans="1:17" hidden="1">
      <c r="A24" s="23" t="s">
        <v>55</v>
      </c>
      <c r="B24" s="23" t="s">
        <v>56</v>
      </c>
      <c r="C24" s="22" t="s">
        <v>57</v>
      </c>
      <c r="D24" s="23" t="s">
        <v>85</v>
      </c>
      <c r="E24" s="23" t="s">
        <v>60</v>
      </c>
      <c r="F24" s="43">
        <v>2022</v>
      </c>
      <c r="G24" t="s">
        <v>377</v>
      </c>
      <c r="H24" s="8" t="s">
        <v>89</v>
      </c>
      <c r="I24" s="23">
        <v>21</v>
      </c>
      <c r="J24" s="27" t="s">
        <v>186</v>
      </c>
      <c r="K24" s="25">
        <v>10000</v>
      </c>
      <c r="L24" s="133"/>
      <c r="M24" s="51">
        <v>2500000</v>
      </c>
      <c r="N24" s="124">
        <v>10000</v>
      </c>
      <c r="O24" t="s">
        <v>343</v>
      </c>
      <c r="P24" t="str">
        <f>_xlfn.CONCAT(Table1[[#This Row],[Project Year]]," - ",Table1[[#This Row],[Impact]])</f>
        <v>2022 - 10 000 hampers</v>
      </c>
      <c r="Q24" s="11"/>
    </row>
    <row r="25" spans="1:17" hidden="1">
      <c r="A25" s="23" t="s">
        <v>55</v>
      </c>
      <c r="B25" s="23" t="s">
        <v>56</v>
      </c>
      <c r="C25" s="22" t="s">
        <v>57</v>
      </c>
      <c r="D25" s="23" t="s">
        <v>85</v>
      </c>
      <c r="E25" s="23" t="s">
        <v>60</v>
      </c>
      <c r="F25" s="43">
        <v>2023</v>
      </c>
      <c r="G25" t="s">
        <v>377</v>
      </c>
      <c r="H25" s="8" t="s">
        <v>89</v>
      </c>
      <c r="I25" s="120">
        <v>22</v>
      </c>
      <c r="J25" s="27" t="s">
        <v>186</v>
      </c>
      <c r="K25" s="25">
        <v>10000</v>
      </c>
      <c r="L25" s="133"/>
      <c r="M25" s="51">
        <v>2500000</v>
      </c>
      <c r="N25" s="124">
        <v>10000</v>
      </c>
      <c r="O25" t="s">
        <v>343</v>
      </c>
      <c r="P25" t="str">
        <f>_xlfn.CONCAT(Table1[[#This Row],[Project Year]]," - ",Table1[[#This Row],[Impact]])</f>
        <v>2023 - 10 000 hampers</v>
      </c>
      <c r="Q25" s="11"/>
    </row>
    <row r="26" spans="1:17" hidden="1">
      <c r="A26" s="23" t="s">
        <v>55</v>
      </c>
      <c r="B26" s="23" t="s">
        <v>56</v>
      </c>
      <c r="C26" s="22" t="s">
        <v>57</v>
      </c>
      <c r="D26" s="23" t="s">
        <v>85</v>
      </c>
      <c r="E26" s="23" t="s">
        <v>60</v>
      </c>
      <c r="F26" s="43">
        <v>2024</v>
      </c>
      <c r="G26" t="s">
        <v>377</v>
      </c>
      <c r="H26" s="8" t="s">
        <v>89</v>
      </c>
      <c r="I26" s="23">
        <v>23</v>
      </c>
      <c r="J26" s="27" t="s">
        <v>186</v>
      </c>
      <c r="K26" s="25">
        <v>10000</v>
      </c>
      <c r="L26" s="133"/>
      <c r="M26" s="51">
        <v>2500000</v>
      </c>
      <c r="N26" s="124">
        <v>10000</v>
      </c>
      <c r="O26" t="s">
        <v>343</v>
      </c>
      <c r="P26" t="str">
        <f>_xlfn.CONCAT(Table1[[#This Row],[Project Year]]," - ",Table1[[#This Row],[Impact]])</f>
        <v>2024 - 10 000 hampers</v>
      </c>
      <c r="Q26" s="11"/>
    </row>
    <row r="27" spans="1:17" hidden="1">
      <c r="A27" s="16" t="s">
        <v>10</v>
      </c>
      <c r="B27" s="16" t="s">
        <v>11</v>
      </c>
      <c r="C27" s="15" t="s">
        <v>24</v>
      </c>
      <c r="D27" s="16" t="s">
        <v>18</v>
      </c>
      <c r="E27" s="16" t="s">
        <v>15</v>
      </c>
      <c r="F27" s="16">
        <v>2020</v>
      </c>
      <c r="G27" s="11" t="s">
        <v>34</v>
      </c>
      <c r="H27" s="23" t="s">
        <v>35</v>
      </c>
      <c r="I27" s="23">
        <v>24</v>
      </c>
      <c r="J27" s="16" t="s">
        <v>16</v>
      </c>
      <c r="K27" s="17">
        <v>61388</v>
      </c>
      <c r="L27" s="134"/>
      <c r="M27" s="48">
        <v>2214998</v>
      </c>
      <c r="N27" s="124"/>
      <c r="O27" t="s">
        <v>424</v>
      </c>
      <c r="P27" t="str">
        <f>_xlfn.CONCAT(Table1[[#This Row],[Project Year]]," - ",Table1[[#This Row],[Impact]])</f>
        <v>2020 - 61k meals</v>
      </c>
      <c r="Q27" s="11"/>
    </row>
    <row r="28" spans="1:17" hidden="1">
      <c r="A28" s="23" t="s">
        <v>55</v>
      </c>
      <c r="B28" s="23" t="s">
        <v>56</v>
      </c>
      <c r="C28" s="22" t="s">
        <v>57</v>
      </c>
      <c r="D28" s="23" t="s">
        <v>59</v>
      </c>
      <c r="E28" s="23" t="s">
        <v>60</v>
      </c>
      <c r="F28" s="23">
        <v>2021</v>
      </c>
      <c r="G28" s="93" t="s">
        <v>121</v>
      </c>
      <c r="H28" s="5" t="s">
        <v>362</v>
      </c>
      <c r="I28" s="120">
        <v>25</v>
      </c>
      <c r="J28" s="23"/>
      <c r="K28" s="25" t="s">
        <v>58</v>
      </c>
      <c r="L28" s="133">
        <v>3780</v>
      </c>
      <c r="M28" s="51">
        <v>1485000</v>
      </c>
      <c r="N28" s="124"/>
      <c r="O28" s="118" t="s">
        <v>419</v>
      </c>
      <c r="P28" s="118" t="str">
        <f>_xlfn.CONCAT(Table1[[#This Row],[Project Year]]," - ",Table1[[#This Row],[Impact]])</f>
        <v>2021 - 1 485 pints (42 Clinics)</v>
      </c>
      <c r="Q28" s="11"/>
    </row>
    <row r="29" spans="1:17" hidden="1">
      <c r="A29" s="32" t="s">
        <v>204</v>
      </c>
      <c r="B29" s="32" t="s">
        <v>205</v>
      </c>
      <c r="C29" s="56" t="s">
        <v>206</v>
      </c>
      <c r="D29" s="32"/>
      <c r="E29" s="32" t="s">
        <v>69</v>
      </c>
      <c r="F29" s="32">
        <v>2020</v>
      </c>
      <c r="G29" s="101" t="s">
        <v>353</v>
      </c>
      <c r="H29" s="59" t="s">
        <v>349</v>
      </c>
      <c r="I29" s="23">
        <v>26</v>
      </c>
      <c r="J29" s="60"/>
      <c r="K29" s="34"/>
      <c r="L29" s="135"/>
      <c r="M29" s="50">
        <v>1400000</v>
      </c>
      <c r="N29" s="61"/>
      <c r="O29" s="35" t="s">
        <v>425</v>
      </c>
      <c r="P29" s="35" t="str">
        <f>_xlfn.CONCAT(Table1[[#This Row],[Project Year]]," - ",Table1[[#This Row],[Impact]])</f>
        <v>2020 - R1.4m Funding</v>
      </c>
      <c r="Q29" s="11"/>
    </row>
    <row r="30" spans="1:17" hidden="1">
      <c r="A30" s="16" t="s">
        <v>10</v>
      </c>
      <c r="B30" s="16" t="s">
        <v>11</v>
      </c>
      <c r="C30" s="18" t="s">
        <v>12</v>
      </c>
      <c r="D30" s="16" t="s">
        <v>14</v>
      </c>
      <c r="E30" s="16" t="s">
        <v>15</v>
      </c>
      <c r="F30" s="16">
        <v>2023</v>
      </c>
      <c r="G30" t="s">
        <v>369</v>
      </c>
      <c r="H30" s="5" t="s">
        <v>375</v>
      </c>
      <c r="I30" s="23">
        <v>27</v>
      </c>
      <c r="J30" s="16" t="s">
        <v>16</v>
      </c>
      <c r="K30" s="17">
        <v>94</v>
      </c>
      <c r="L30" s="134"/>
      <c r="M30" s="48">
        <v>1215012.1499999999</v>
      </c>
      <c r="N30" s="124">
        <f>Table1[[#This Row],[Quantity]]</f>
        <v>94</v>
      </c>
      <c r="O30" t="s">
        <v>325</v>
      </c>
      <c r="P30" t="str">
        <f>_xlfn.CONCAT(Table1[[#This Row],[Project Year]]," - ",Table1[[#This Row],[Impact]])</f>
        <v>2023 - 94 People</v>
      </c>
      <c r="Q30" s="11"/>
    </row>
    <row r="31" spans="1:17" s="33" customFormat="1" hidden="1">
      <c r="A31" s="16" t="s">
        <v>31</v>
      </c>
      <c r="B31" s="16" t="s">
        <v>32</v>
      </c>
      <c r="C31" s="18" t="s">
        <v>33</v>
      </c>
      <c r="D31" s="16" t="s">
        <v>14</v>
      </c>
      <c r="E31" s="16" t="s">
        <v>36</v>
      </c>
      <c r="F31" s="16">
        <v>2024</v>
      </c>
      <c r="G31" s="11" t="s">
        <v>34</v>
      </c>
      <c r="H31" s="23" t="s">
        <v>35</v>
      </c>
      <c r="I31" s="120">
        <v>28</v>
      </c>
      <c r="J31" s="16" t="s">
        <v>35</v>
      </c>
      <c r="K31" s="17">
        <v>95512</v>
      </c>
      <c r="L31" s="134">
        <v>4800</v>
      </c>
      <c r="M31" s="48">
        <v>955120</v>
      </c>
      <c r="N31" s="124"/>
      <c r="O31" t="s">
        <v>426</v>
      </c>
      <c r="P31" t="str">
        <f>_xlfn.CONCAT(Table1[[#This Row],[Project Year]]," - ",Table1[[#This Row],[Impact]])</f>
        <v>2024 - 95k meals</v>
      </c>
    </row>
    <row r="32" spans="1:17" hidden="1">
      <c r="A32" s="23" t="s">
        <v>204</v>
      </c>
      <c r="B32" s="23" t="s">
        <v>205</v>
      </c>
      <c r="C32" s="24" t="s">
        <v>206</v>
      </c>
      <c r="D32" s="23" t="s">
        <v>14</v>
      </c>
      <c r="E32" s="23"/>
      <c r="F32" s="23">
        <v>2020</v>
      </c>
      <c r="G32" t="s">
        <v>377</v>
      </c>
      <c r="H32" s="8" t="s">
        <v>89</v>
      </c>
      <c r="I32" s="23">
        <v>29</v>
      </c>
      <c r="J32" s="23"/>
      <c r="K32" s="25">
        <v>3000</v>
      </c>
      <c r="L32" s="133">
        <v>80</v>
      </c>
      <c r="M32" s="51">
        <v>900000</v>
      </c>
      <c r="N32" s="124"/>
      <c r="O32" t="s">
        <v>435</v>
      </c>
      <c r="P32" t="str">
        <f>_xlfn.CONCAT(Table1[[#This Row],[Project Year]]," - ",Table1[[#This Row],[Impact]])</f>
        <v>2020 - 3 000 hampers</v>
      </c>
      <c r="Q32" s="11"/>
    </row>
    <row r="33" spans="1:17" hidden="1">
      <c r="A33" s="23" t="s">
        <v>217</v>
      </c>
      <c r="B33" s="23" t="s">
        <v>218</v>
      </c>
      <c r="C33" s="24"/>
      <c r="D33" s="23" t="s">
        <v>14</v>
      </c>
      <c r="E33" s="23"/>
      <c r="F33" s="23">
        <v>2021</v>
      </c>
      <c r="G33" s="93" t="s">
        <v>34</v>
      </c>
      <c r="H33" s="31" t="s">
        <v>35</v>
      </c>
      <c r="I33" s="23">
        <v>30</v>
      </c>
      <c r="J33" s="23" t="s">
        <v>35</v>
      </c>
      <c r="K33" s="25">
        <v>900000</v>
      </c>
      <c r="L33" s="133"/>
      <c r="M33" s="51">
        <v>900000</v>
      </c>
      <c r="N33" s="125"/>
      <c r="O33" t="s">
        <v>427</v>
      </c>
      <c r="P33" t="str">
        <f>_xlfn.CONCAT(Table1[[#This Row],[Project Year]]," - ",Table1[[#This Row],[Impact]])</f>
        <v>2021 - 900k meals</v>
      </c>
      <c r="Q33" s="11"/>
    </row>
    <row r="34" spans="1:17" ht="28" hidden="1">
      <c r="A34" s="27" t="s">
        <v>86</v>
      </c>
      <c r="B34" s="27" t="s">
        <v>87</v>
      </c>
      <c r="C34" s="79">
        <v>823513680</v>
      </c>
      <c r="D34" s="27" t="s">
        <v>14</v>
      </c>
      <c r="E34" s="27" t="s">
        <v>15</v>
      </c>
      <c r="F34" s="89">
        <v>2023</v>
      </c>
      <c r="G34" t="s">
        <v>377</v>
      </c>
      <c r="H34" s="8" t="s">
        <v>89</v>
      </c>
      <c r="I34" s="120">
        <v>31</v>
      </c>
      <c r="J34" s="74" t="s">
        <v>93</v>
      </c>
      <c r="K34" s="27" t="s">
        <v>88</v>
      </c>
      <c r="L34" s="142" t="s">
        <v>88</v>
      </c>
      <c r="M34" s="113">
        <v>815232</v>
      </c>
      <c r="N34" s="124"/>
      <c r="O34" t="s">
        <v>393</v>
      </c>
      <c r="P34" s="11" t="str">
        <f>_xlfn.CONCAT(Table1[[#This Row],[Project Year]]," - ",Table1[[#This Row],[Impact]])</f>
        <v>2023 - 2 608 hampers</v>
      </c>
      <c r="Q34" s="11"/>
    </row>
    <row r="35" spans="1:17" hidden="1">
      <c r="A35" s="23" t="s">
        <v>217</v>
      </c>
      <c r="B35" s="23" t="s">
        <v>218</v>
      </c>
      <c r="C35" s="24"/>
      <c r="D35" s="23" t="s">
        <v>14</v>
      </c>
      <c r="E35" s="23"/>
      <c r="F35" s="23">
        <v>2025</v>
      </c>
      <c r="G35" s="93" t="s">
        <v>34</v>
      </c>
      <c r="H35" s="31" t="s">
        <v>35</v>
      </c>
      <c r="I35" s="23">
        <v>32</v>
      </c>
      <c r="J35" s="23" t="s">
        <v>35</v>
      </c>
      <c r="K35" s="25">
        <v>800000</v>
      </c>
      <c r="L35" s="133"/>
      <c r="M35" s="51">
        <v>800000</v>
      </c>
      <c r="N35" s="126"/>
      <c r="O35" t="s">
        <v>428</v>
      </c>
      <c r="P35" t="str">
        <f>_xlfn.CONCAT(Table1[[#This Row],[Project Year]]," - ",Table1[[#This Row],[Impact]])</f>
        <v>2025 - 800k meals</v>
      </c>
      <c r="Q35" s="11"/>
    </row>
    <row r="36" spans="1:17" hidden="1">
      <c r="A36" s="32" t="s">
        <v>103</v>
      </c>
      <c r="B36" s="32"/>
      <c r="C36" s="56"/>
      <c r="D36" s="32" t="s">
        <v>14</v>
      </c>
      <c r="E36" s="32" t="s">
        <v>48</v>
      </c>
      <c r="F36" s="32">
        <v>2024</v>
      </c>
      <c r="G36" t="s">
        <v>377</v>
      </c>
      <c r="H36" s="59" t="s">
        <v>309</v>
      </c>
      <c r="I36" s="23">
        <v>33</v>
      </c>
      <c r="J36" s="59" t="s">
        <v>348</v>
      </c>
      <c r="K36" s="34">
        <v>30</v>
      </c>
      <c r="L36" s="135">
        <v>300</v>
      </c>
      <c r="M36" s="50">
        <v>750000</v>
      </c>
      <c r="N36" s="61"/>
      <c r="O36" s="35" t="s">
        <v>236</v>
      </c>
      <c r="P36" s="35" t="str">
        <f>_xlfn.CONCAT(Table1[[#This Row],[Project Year]]," - ",Table1[[#This Row],[Impact]])</f>
        <v>2024 - 30 Pension quarters</v>
      </c>
      <c r="Q36" s="11"/>
    </row>
    <row r="37" spans="1:17" hidden="1">
      <c r="A37" s="23" t="s">
        <v>103</v>
      </c>
      <c r="B37" s="23"/>
      <c r="C37" s="24"/>
      <c r="D37" s="23" t="s">
        <v>14</v>
      </c>
      <c r="E37" s="23" t="s">
        <v>48</v>
      </c>
      <c r="F37" s="23">
        <v>2023</v>
      </c>
      <c r="G37" s="101" t="s">
        <v>353</v>
      </c>
      <c r="H37" s="32" t="s">
        <v>208</v>
      </c>
      <c r="I37" s="120">
        <v>34</v>
      </c>
      <c r="J37" s="23" t="s">
        <v>89</v>
      </c>
      <c r="K37" s="25">
        <v>3000</v>
      </c>
      <c r="L37" s="133">
        <v>700</v>
      </c>
      <c r="M37" s="49">
        <v>750000</v>
      </c>
      <c r="N37" s="124"/>
      <c r="O37" t="s">
        <v>237</v>
      </c>
      <c r="P37" t="str">
        <f>_xlfn.CONCAT(Table1[[#This Row],[Project Year]]," - ",Table1[[#This Row],[Impact]])</f>
        <v>2023 - 3 000 Hampers</v>
      </c>
      <c r="Q37" s="11"/>
    </row>
    <row r="38" spans="1:17" ht="42" hidden="1">
      <c r="A38" s="27" t="s">
        <v>86</v>
      </c>
      <c r="B38" s="27" t="s">
        <v>87</v>
      </c>
      <c r="C38" s="79">
        <v>823513680</v>
      </c>
      <c r="D38" s="27" t="s">
        <v>14</v>
      </c>
      <c r="E38" s="27" t="s">
        <v>15</v>
      </c>
      <c r="F38" s="89">
        <v>2024</v>
      </c>
      <c r="G38" t="s">
        <v>377</v>
      </c>
      <c r="H38" s="8" t="s">
        <v>89</v>
      </c>
      <c r="I38" s="23">
        <v>35</v>
      </c>
      <c r="J38" s="104" t="s">
        <v>230</v>
      </c>
      <c r="K38" s="27">
        <v>2210</v>
      </c>
      <c r="L38" s="142" t="s">
        <v>88</v>
      </c>
      <c r="M38" s="113">
        <v>690718</v>
      </c>
      <c r="N38" s="129">
        <v>2210</v>
      </c>
      <c r="O38" s="42" t="s">
        <v>394</v>
      </c>
      <c r="P38" s="42" t="str">
        <f>_xlfn.CONCAT(Table1[[#This Row],[Project Year]]," - ",Table1[[#This Row],[Impact]])</f>
        <v>2024 - 2 210 hampers</v>
      </c>
      <c r="Q38" s="11"/>
    </row>
    <row r="39" spans="1:17" hidden="1">
      <c r="A39" s="23" t="s">
        <v>103</v>
      </c>
      <c r="B39" s="23"/>
      <c r="C39" s="24"/>
      <c r="D39" s="23" t="s">
        <v>14</v>
      </c>
      <c r="E39" s="23" t="s">
        <v>48</v>
      </c>
      <c r="F39" s="23">
        <v>2023</v>
      </c>
      <c r="G39" s="101" t="s">
        <v>353</v>
      </c>
      <c r="H39" s="5" t="s">
        <v>351</v>
      </c>
      <c r="I39" s="23">
        <v>36</v>
      </c>
      <c r="J39" s="23" t="s">
        <v>115</v>
      </c>
      <c r="K39" s="25">
        <v>3000</v>
      </c>
      <c r="L39" s="133">
        <v>600</v>
      </c>
      <c r="M39" s="49">
        <v>680000</v>
      </c>
      <c r="N39" s="124"/>
      <c r="O39" t="s">
        <v>244</v>
      </c>
      <c r="P39" t="str">
        <f>_xlfn.CONCAT(Table1[[#This Row],[Project Year]]," - ",Table1[[#This Row],[Impact]])</f>
        <v>2023 - 3 000 Hampers and furniture</v>
      </c>
      <c r="Q39" s="11"/>
    </row>
    <row r="40" spans="1:17" ht="42" hidden="1">
      <c r="A40" s="27" t="s">
        <v>86</v>
      </c>
      <c r="B40" s="27" t="s">
        <v>87</v>
      </c>
      <c r="C40" s="79">
        <v>823513680</v>
      </c>
      <c r="D40" s="27" t="s">
        <v>14</v>
      </c>
      <c r="E40" s="27" t="s">
        <v>15</v>
      </c>
      <c r="F40" s="89">
        <v>2021</v>
      </c>
      <c r="G40" t="s">
        <v>377</v>
      </c>
      <c r="H40" s="8" t="s">
        <v>89</v>
      </c>
      <c r="I40" s="120">
        <v>37</v>
      </c>
      <c r="J40" s="104" t="s">
        <v>230</v>
      </c>
      <c r="K40" s="27" t="s">
        <v>88</v>
      </c>
      <c r="L40" s="142" t="s">
        <v>88</v>
      </c>
      <c r="M40" s="113">
        <v>661538</v>
      </c>
      <c r="N40" s="124"/>
      <c r="O40" t="s">
        <v>395</v>
      </c>
      <c r="P40" s="11" t="str">
        <f>_xlfn.CONCAT(Table1[[#This Row],[Project Year]]," - ",Table1[[#This Row],[Impact]])</f>
        <v>2021 - 2 116 hampers</v>
      </c>
      <c r="Q40" s="11"/>
    </row>
    <row r="41" spans="1:17" hidden="1">
      <c r="A41" s="23" t="s">
        <v>204</v>
      </c>
      <c r="B41" s="23" t="s">
        <v>205</v>
      </c>
      <c r="C41" s="24" t="s">
        <v>206</v>
      </c>
      <c r="D41" s="23" t="s">
        <v>14</v>
      </c>
      <c r="E41" s="23"/>
      <c r="F41" s="23">
        <v>2025</v>
      </c>
      <c r="G41" t="s">
        <v>377</v>
      </c>
      <c r="H41" s="8" t="s">
        <v>89</v>
      </c>
      <c r="I41" s="23">
        <v>38</v>
      </c>
      <c r="J41" s="21"/>
      <c r="K41" s="25">
        <v>200</v>
      </c>
      <c r="L41" s="133">
        <v>10</v>
      </c>
      <c r="M41" s="51">
        <v>600000</v>
      </c>
      <c r="N41" s="125"/>
      <c r="O41" t="s">
        <v>405</v>
      </c>
      <c r="P41" t="str">
        <f>_xlfn.CONCAT(Table1[[#This Row],[Project Year]]," - ",Table1[[#This Row],[Impact]])</f>
        <v>2025 - 200 hampers</v>
      </c>
      <c r="Q41" s="11"/>
    </row>
    <row r="42" spans="1:17" hidden="1">
      <c r="A42" s="23" t="s">
        <v>217</v>
      </c>
      <c r="B42" s="23" t="s">
        <v>218</v>
      </c>
      <c r="C42" s="24"/>
      <c r="D42" s="23" t="s">
        <v>14</v>
      </c>
      <c r="E42" s="23"/>
      <c r="F42" s="23">
        <v>2024</v>
      </c>
      <c r="G42" s="93" t="s">
        <v>34</v>
      </c>
      <c r="H42" s="31" t="s">
        <v>35</v>
      </c>
      <c r="I42" s="23">
        <v>39</v>
      </c>
      <c r="J42" s="23" t="s">
        <v>35</v>
      </c>
      <c r="K42" s="25">
        <v>600000</v>
      </c>
      <c r="L42" s="133"/>
      <c r="M42" s="51">
        <v>600000</v>
      </c>
      <c r="N42" s="126"/>
      <c r="O42" t="s">
        <v>429</v>
      </c>
      <c r="P42" t="str">
        <f>_xlfn.CONCAT(Table1[[#This Row],[Project Year]]," - ",Table1[[#This Row],[Impact]])</f>
        <v>2024 - 600k meals</v>
      </c>
      <c r="Q42" s="11"/>
    </row>
    <row r="43" spans="1:17" s="33" customFormat="1" hidden="1">
      <c r="A43" s="23" t="s">
        <v>217</v>
      </c>
      <c r="B43" s="23" t="s">
        <v>218</v>
      </c>
      <c r="C43" s="24"/>
      <c r="D43" s="23" t="s">
        <v>14</v>
      </c>
      <c r="E43" s="23"/>
      <c r="F43" s="23">
        <v>2023</v>
      </c>
      <c r="G43" s="93" t="s">
        <v>34</v>
      </c>
      <c r="H43" s="31" t="s">
        <v>35</v>
      </c>
      <c r="I43" s="120">
        <v>40</v>
      </c>
      <c r="J43" s="23" t="s">
        <v>35</v>
      </c>
      <c r="K43" s="25">
        <v>600000</v>
      </c>
      <c r="L43" s="133"/>
      <c r="M43" s="51">
        <v>600000</v>
      </c>
      <c r="N43" s="126"/>
      <c r="O43" t="s">
        <v>429</v>
      </c>
      <c r="P43" t="str">
        <f>_xlfn.CONCAT(Table1[[#This Row],[Project Year]]," - ",Table1[[#This Row],[Impact]])</f>
        <v>2023 - 600k meals</v>
      </c>
    </row>
    <row r="44" spans="1:17" hidden="1">
      <c r="A44" s="16" t="s">
        <v>94</v>
      </c>
      <c r="B44" s="16" t="s">
        <v>95</v>
      </c>
      <c r="C44" s="81" t="s">
        <v>96</v>
      </c>
      <c r="D44" s="16" t="s">
        <v>14</v>
      </c>
      <c r="E44" s="16" t="s">
        <v>36</v>
      </c>
      <c r="F44" s="16">
        <v>2024</v>
      </c>
      <c r="G44" s="11" t="s">
        <v>43</v>
      </c>
      <c r="H44" s="16" t="s">
        <v>99</v>
      </c>
      <c r="I44" s="23">
        <v>41</v>
      </c>
      <c r="J44" s="16" t="s">
        <v>44</v>
      </c>
      <c r="K44" s="17">
        <v>18</v>
      </c>
      <c r="L44" s="134">
        <v>2</v>
      </c>
      <c r="M44" s="48">
        <v>580000</v>
      </c>
      <c r="N44" s="124">
        <f>Table1[[#This Row],[Quantity]]</f>
        <v>18</v>
      </c>
      <c r="O44" t="s">
        <v>255</v>
      </c>
      <c r="P44" t="str">
        <f>_xlfn.CONCAT(Table1[[#This Row],[Project Year]]," - ",Table1[[#This Row],[Impact]])</f>
        <v>2024 - 18 students</v>
      </c>
      <c r="Q44" s="11"/>
    </row>
    <row r="45" spans="1:17" ht="28" hidden="1">
      <c r="A45" s="27" t="s">
        <v>86</v>
      </c>
      <c r="B45" s="27" t="s">
        <v>87</v>
      </c>
      <c r="C45" s="79">
        <v>823513680</v>
      </c>
      <c r="D45" s="27" t="s">
        <v>14</v>
      </c>
      <c r="E45" s="27" t="s">
        <v>15</v>
      </c>
      <c r="F45" s="89">
        <v>2020</v>
      </c>
      <c r="G45" t="s">
        <v>377</v>
      </c>
      <c r="H45" s="8" t="s">
        <v>89</v>
      </c>
      <c r="I45" s="23">
        <v>42</v>
      </c>
      <c r="J45" s="74" t="s">
        <v>93</v>
      </c>
      <c r="K45" s="27" t="s">
        <v>88</v>
      </c>
      <c r="L45" s="142" t="s">
        <v>88</v>
      </c>
      <c r="M45" s="113">
        <v>560431</v>
      </c>
      <c r="N45" s="124"/>
      <c r="O45" t="s">
        <v>396</v>
      </c>
      <c r="P45" s="11" t="str">
        <f>_xlfn.CONCAT(Table1[[#This Row],[Project Year]]," - ",Table1[[#This Row],[Impact]])</f>
        <v>2020 - 1 793 hampers</v>
      </c>
      <c r="Q45" s="11"/>
    </row>
    <row r="46" spans="1:17" hidden="1">
      <c r="A46" s="16" t="s">
        <v>10</v>
      </c>
      <c r="B46" s="16" t="s">
        <v>11</v>
      </c>
      <c r="C46" s="18" t="s">
        <v>24</v>
      </c>
      <c r="D46" s="16" t="s">
        <v>14</v>
      </c>
      <c r="E46" s="16" t="s">
        <v>15</v>
      </c>
      <c r="F46" s="16">
        <v>2022</v>
      </c>
      <c r="G46" s="101" t="s">
        <v>353</v>
      </c>
      <c r="H46" s="5" t="s">
        <v>351</v>
      </c>
      <c r="I46" s="120">
        <v>43</v>
      </c>
      <c r="J46" s="16" t="s">
        <v>26</v>
      </c>
      <c r="K46" s="19">
        <v>555536.17000000004</v>
      </c>
      <c r="L46" s="134"/>
      <c r="M46" s="48">
        <v>555536.17000000004</v>
      </c>
      <c r="N46" s="124"/>
      <c r="O46" t="s">
        <v>380</v>
      </c>
      <c r="P46" s="11" t="str">
        <f>_xlfn.CONCAT(Table1[[#This Row],[Project Year]]," - ",Table1[[#This Row],[Impact]])</f>
        <v>2022 - R555k Flood Reflief</v>
      </c>
      <c r="Q46" s="11"/>
    </row>
    <row r="47" spans="1:17" ht="42" hidden="1">
      <c r="A47" s="27" t="s">
        <v>86</v>
      </c>
      <c r="B47" s="27" t="s">
        <v>87</v>
      </c>
      <c r="C47" s="79">
        <v>823513680</v>
      </c>
      <c r="D47" s="27" t="s">
        <v>14</v>
      </c>
      <c r="E47" s="27" t="s">
        <v>15</v>
      </c>
      <c r="F47" s="89">
        <v>2022</v>
      </c>
      <c r="G47" t="s">
        <v>377</v>
      </c>
      <c r="H47" s="8" t="s">
        <v>89</v>
      </c>
      <c r="I47" s="23">
        <v>44</v>
      </c>
      <c r="J47" s="104" t="s">
        <v>230</v>
      </c>
      <c r="K47" s="27" t="s">
        <v>88</v>
      </c>
      <c r="L47" s="142" t="s">
        <v>88</v>
      </c>
      <c r="M47" s="113">
        <v>532930</v>
      </c>
      <c r="N47" s="124"/>
      <c r="O47" t="s">
        <v>397</v>
      </c>
      <c r="P47" s="11" t="str">
        <f>_xlfn.CONCAT(Table1[[#This Row],[Project Year]]," - ",Table1[[#This Row],[Impact]])</f>
        <v>2022 - 1 705 hampers</v>
      </c>
      <c r="Q47" s="11"/>
    </row>
    <row r="48" spans="1:17" hidden="1">
      <c r="A48" s="32" t="s">
        <v>204</v>
      </c>
      <c r="B48" s="32" t="s">
        <v>205</v>
      </c>
      <c r="C48" s="56" t="s">
        <v>206</v>
      </c>
      <c r="D48" s="32" t="s">
        <v>210</v>
      </c>
      <c r="E48" s="32"/>
      <c r="F48" s="32">
        <v>2021</v>
      </c>
      <c r="G48" s="101" t="s">
        <v>353</v>
      </c>
      <c r="H48" s="32" t="s">
        <v>208</v>
      </c>
      <c r="I48" s="23">
        <v>45</v>
      </c>
      <c r="J48" s="32"/>
      <c r="K48" s="34" t="s">
        <v>209</v>
      </c>
      <c r="L48" s="135">
        <v>60</v>
      </c>
      <c r="M48" s="50">
        <v>510000</v>
      </c>
      <c r="N48" s="61"/>
      <c r="O48" s="35" t="s">
        <v>241</v>
      </c>
      <c r="P48" s="35" t="str">
        <f>_xlfn.CONCAT(Table1[[#This Row],[Project Year]]," - ",Table1[[#This Row],[Impact]])</f>
        <v xml:space="preserve">2021 - 70 TONS </v>
      </c>
      <c r="Q48" s="11"/>
    </row>
    <row r="49" spans="1:17" hidden="1">
      <c r="A49" s="16" t="s">
        <v>94</v>
      </c>
      <c r="B49" s="16" t="s">
        <v>95</v>
      </c>
      <c r="C49" s="81" t="s">
        <v>96</v>
      </c>
      <c r="D49" s="16" t="s">
        <v>14</v>
      </c>
      <c r="E49" s="16" t="s">
        <v>36</v>
      </c>
      <c r="F49" s="16">
        <v>2023</v>
      </c>
      <c r="G49" s="11" t="s">
        <v>43</v>
      </c>
      <c r="H49" s="16" t="s">
        <v>99</v>
      </c>
      <c r="I49" s="120">
        <v>46</v>
      </c>
      <c r="J49" s="16" t="s">
        <v>44</v>
      </c>
      <c r="K49" s="17">
        <v>15</v>
      </c>
      <c r="L49" s="134">
        <v>4</v>
      </c>
      <c r="M49" s="48">
        <v>500000</v>
      </c>
      <c r="N49" s="124">
        <f>Table1[[#This Row],[Quantity]]</f>
        <v>15</v>
      </c>
      <c r="O49" t="s">
        <v>254</v>
      </c>
      <c r="P49" t="str">
        <f>_xlfn.CONCAT(Table1[[#This Row],[Project Year]]," - ",Table1[[#This Row],[Impact]])</f>
        <v>2023 - 15 students</v>
      </c>
      <c r="Q49" s="11"/>
    </row>
    <row r="50" spans="1:17" hidden="1">
      <c r="A50" s="23" t="s">
        <v>217</v>
      </c>
      <c r="B50" s="23" t="s">
        <v>218</v>
      </c>
      <c r="C50" s="24"/>
      <c r="D50" s="23" t="s">
        <v>14</v>
      </c>
      <c r="E50" s="23"/>
      <c r="F50" s="23">
        <v>2022</v>
      </c>
      <c r="G50" s="93" t="s">
        <v>34</v>
      </c>
      <c r="H50" s="31" t="s">
        <v>35</v>
      </c>
      <c r="I50" s="23">
        <v>47</v>
      </c>
      <c r="J50" s="21" t="s">
        <v>35</v>
      </c>
      <c r="K50" s="25">
        <v>500000</v>
      </c>
      <c r="L50" s="133"/>
      <c r="M50" s="51">
        <v>500000</v>
      </c>
      <c r="N50" s="126"/>
      <c r="O50" t="s">
        <v>430</v>
      </c>
      <c r="P50" t="str">
        <f>_xlfn.CONCAT(Table1[[#This Row],[Project Year]]," - ",Table1[[#This Row],[Impact]])</f>
        <v>2022 - 500k meals</v>
      </c>
      <c r="Q50" s="11"/>
    </row>
    <row r="51" spans="1:17" hidden="1">
      <c r="A51" s="23" t="s">
        <v>221</v>
      </c>
      <c r="B51" s="23" t="s">
        <v>222</v>
      </c>
      <c r="C51" s="24" t="s">
        <v>223</v>
      </c>
      <c r="D51" s="23" t="s">
        <v>14</v>
      </c>
      <c r="E51" s="23" t="s">
        <v>195</v>
      </c>
      <c r="F51" s="43">
        <v>2021</v>
      </c>
      <c r="G51" s="101" t="s">
        <v>353</v>
      </c>
      <c r="H51" s="31" t="s">
        <v>89</v>
      </c>
      <c r="I51" s="23">
        <v>48</v>
      </c>
      <c r="J51" s="31" t="s">
        <v>338</v>
      </c>
      <c r="K51" s="25">
        <v>15</v>
      </c>
      <c r="L51" s="133">
        <v>500</v>
      </c>
      <c r="M51" s="51">
        <v>500000</v>
      </c>
      <c r="N51" s="126"/>
      <c r="O51" t="s">
        <v>339</v>
      </c>
      <c r="P51" t="str">
        <f>_xlfn.CONCAT(Table1[[#This Row],[Project Year]]," - ",Table1[[#This Row],[Impact]])</f>
        <v>2021 - 15 tonnes - Long life foods</v>
      </c>
      <c r="Q51" s="11"/>
    </row>
    <row r="52" spans="1:17" s="33" customFormat="1" hidden="1">
      <c r="A52" s="23" t="s">
        <v>221</v>
      </c>
      <c r="B52" s="23" t="s">
        <v>222</v>
      </c>
      <c r="C52" s="24" t="s">
        <v>223</v>
      </c>
      <c r="D52" s="23" t="s">
        <v>14</v>
      </c>
      <c r="E52" s="23" t="s">
        <v>195</v>
      </c>
      <c r="F52" s="43">
        <v>2022</v>
      </c>
      <c r="G52" s="101" t="s">
        <v>353</v>
      </c>
      <c r="H52" s="31" t="s">
        <v>89</v>
      </c>
      <c r="I52" s="120">
        <v>49</v>
      </c>
      <c r="J52" s="31" t="s">
        <v>338</v>
      </c>
      <c r="K52" s="25">
        <v>15</v>
      </c>
      <c r="L52" s="133">
        <v>500</v>
      </c>
      <c r="M52" s="51">
        <v>500000</v>
      </c>
      <c r="N52" s="126"/>
      <c r="O52" t="s">
        <v>339</v>
      </c>
      <c r="P52" t="str">
        <f>_xlfn.CONCAT(Table1[[#This Row],[Project Year]]," - ",Table1[[#This Row],[Impact]])</f>
        <v>2022 - 15 tonnes - Long life foods</v>
      </c>
    </row>
    <row r="53" spans="1:17" hidden="1">
      <c r="A53" s="23" t="s">
        <v>55</v>
      </c>
      <c r="B53" s="23" t="s">
        <v>56</v>
      </c>
      <c r="C53" s="24" t="s">
        <v>57</v>
      </c>
      <c r="D53" s="23" t="s">
        <v>84</v>
      </c>
      <c r="E53" s="23" t="s">
        <v>60</v>
      </c>
      <c r="F53" s="43">
        <v>2020</v>
      </c>
      <c r="G53" s="93" t="s">
        <v>34</v>
      </c>
      <c r="H53" s="23" t="s">
        <v>35</v>
      </c>
      <c r="I53" s="23">
        <v>50</v>
      </c>
      <c r="J53" s="16" t="s">
        <v>35</v>
      </c>
      <c r="K53" s="25">
        <v>45238</v>
      </c>
      <c r="L53" s="133"/>
      <c r="M53" s="51">
        <v>452380</v>
      </c>
      <c r="N53" s="124"/>
      <c r="O53" t="s">
        <v>431</v>
      </c>
      <c r="P53" t="str">
        <f>_xlfn.CONCAT(Table1[[#This Row],[Project Year]]," - ",Table1[[#This Row],[Impact]])</f>
        <v>2020 - 45k meals</v>
      </c>
      <c r="Q53" s="11"/>
    </row>
    <row r="54" spans="1:17" hidden="1">
      <c r="A54" s="23" t="s">
        <v>55</v>
      </c>
      <c r="B54" s="23" t="s">
        <v>56</v>
      </c>
      <c r="C54" s="24" t="s">
        <v>57</v>
      </c>
      <c r="D54" s="23" t="s">
        <v>84</v>
      </c>
      <c r="E54" s="23" t="s">
        <v>60</v>
      </c>
      <c r="F54" s="43">
        <v>2021</v>
      </c>
      <c r="G54" s="93" t="s">
        <v>34</v>
      </c>
      <c r="H54" s="23" t="s">
        <v>35</v>
      </c>
      <c r="I54" s="23">
        <v>51</v>
      </c>
      <c r="J54" s="16" t="s">
        <v>35</v>
      </c>
      <c r="K54" s="25">
        <v>45238</v>
      </c>
      <c r="L54" s="133"/>
      <c r="M54" s="51">
        <v>452380</v>
      </c>
      <c r="N54" s="124"/>
      <c r="O54" t="s">
        <v>431</v>
      </c>
      <c r="P54" t="str">
        <f>_xlfn.CONCAT(Table1[[#This Row],[Project Year]]," - ",Table1[[#This Row],[Impact]])</f>
        <v>2021 - 45k meals</v>
      </c>
      <c r="Q54" s="11"/>
    </row>
    <row r="55" spans="1:17" hidden="1">
      <c r="A55" s="23" t="s">
        <v>55</v>
      </c>
      <c r="B55" s="23" t="s">
        <v>56</v>
      </c>
      <c r="C55" s="24" t="s">
        <v>57</v>
      </c>
      <c r="D55" s="23" t="s">
        <v>84</v>
      </c>
      <c r="E55" s="23" t="s">
        <v>60</v>
      </c>
      <c r="F55" s="43">
        <v>2022</v>
      </c>
      <c r="G55" s="93" t="s">
        <v>34</v>
      </c>
      <c r="H55" s="23" t="s">
        <v>35</v>
      </c>
      <c r="I55" s="120">
        <v>52</v>
      </c>
      <c r="J55" s="16" t="s">
        <v>35</v>
      </c>
      <c r="K55" s="25">
        <v>45238</v>
      </c>
      <c r="L55" s="133"/>
      <c r="M55" s="51">
        <v>452380</v>
      </c>
      <c r="N55" s="124"/>
      <c r="O55" t="s">
        <v>431</v>
      </c>
      <c r="P55" t="str">
        <f>_xlfn.CONCAT(Table1[[#This Row],[Project Year]]," - ",Table1[[#This Row],[Impact]])</f>
        <v>2022 - 45k meals</v>
      </c>
      <c r="Q55" s="11"/>
    </row>
    <row r="56" spans="1:17" hidden="1">
      <c r="A56" s="23" t="s">
        <v>55</v>
      </c>
      <c r="B56" s="23" t="s">
        <v>56</v>
      </c>
      <c r="C56" s="24" t="s">
        <v>57</v>
      </c>
      <c r="D56" s="23" t="s">
        <v>84</v>
      </c>
      <c r="E56" s="23" t="s">
        <v>60</v>
      </c>
      <c r="F56" s="43">
        <v>2023</v>
      </c>
      <c r="G56" s="93" t="s">
        <v>34</v>
      </c>
      <c r="H56" s="23" t="s">
        <v>35</v>
      </c>
      <c r="I56" s="23">
        <v>53</v>
      </c>
      <c r="J56" s="16" t="s">
        <v>35</v>
      </c>
      <c r="K56" s="25">
        <v>45238</v>
      </c>
      <c r="L56" s="133"/>
      <c r="M56" s="51">
        <v>452380</v>
      </c>
      <c r="N56" s="124"/>
      <c r="O56" t="s">
        <v>431</v>
      </c>
      <c r="P56" t="str">
        <f>_xlfn.CONCAT(Table1[[#This Row],[Project Year]]," - ",Table1[[#This Row],[Impact]])</f>
        <v>2023 - 45k meals</v>
      </c>
      <c r="Q56" s="11"/>
    </row>
    <row r="57" spans="1:17" hidden="1">
      <c r="A57" s="23" t="s">
        <v>55</v>
      </c>
      <c r="B57" s="23" t="s">
        <v>56</v>
      </c>
      <c r="C57" s="24" t="s">
        <v>57</v>
      </c>
      <c r="D57" s="23" t="s">
        <v>84</v>
      </c>
      <c r="E57" s="23" t="s">
        <v>60</v>
      </c>
      <c r="F57" s="43">
        <v>2024</v>
      </c>
      <c r="G57" s="93" t="s">
        <v>34</v>
      </c>
      <c r="H57" s="23" t="s">
        <v>35</v>
      </c>
      <c r="I57" s="23">
        <v>54</v>
      </c>
      <c r="J57" s="16" t="s">
        <v>35</v>
      </c>
      <c r="K57" s="25">
        <v>45238</v>
      </c>
      <c r="L57" s="133"/>
      <c r="M57" s="51">
        <v>452380</v>
      </c>
      <c r="N57" s="124"/>
      <c r="O57" t="s">
        <v>431</v>
      </c>
      <c r="P57" t="str">
        <f>_xlfn.CONCAT(Table1[[#This Row],[Project Year]]," - ",Table1[[#This Row],[Impact]])</f>
        <v>2024 - 45k meals</v>
      </c>
      <c r="Q57" s="11"/>
    </row>
    <row r="58" spans="1:17" hidden="1">
      <c r="A58" s="32" t="s">
        <v>221</v>
      </c>
      <c r="B58" s="32" t="s">
        <v>225</v>
      </c>
      <c r="C58" s="56" t="s">
        <v>226</v>
      </c>
      <c r="D58" s="32" t="s">
        <v>46</v>
      </c>
      <c r="E58" s="32" t="s">
        <v>229</v>
      </c>
      <c r="F58" s="32">
        <v>2024</v>
      </c>
      <c r="G58" s="101" t="s">
        <v>353</v>
      </c>
      <c r="H58" s="59" t="s">
        <v>351</v>
      </c>
      <c r="I58" s="120">
        <v>55</v>
      </c>
      <c r="J58" s="32" t="s">
        <v>227</v>
      </c>
      <c r="K58" s="34">
        <v>2</v>
      </c>
      <c r="L58" s="135" t="s">
        <v>228</v>
      </c>
      <c r="M58" s="50">
        <v>400000</v>
      </c>
      <c r="N58" s="127"/>
      <c r="O58" s="35" t="s">
        <v>242</v>
      </c>
      <c r="P58" s="35" t="str">
        <f>_xlfn.CONCAT(Table1[[#This Row],[Project Year]]," - ",Table1[[#This Row],[Impact]])</f>
        <v>2024 - 2 Boreholes</v>
      </c>
      <c r="Q58" s="11"/>
    </row>
    <row r="59" spans="1:17" hidden="1">
      <c r="A59" s="23" t="s">
        <v>55</v>
      </c>
      <c r="B59" s="23" t="s">
        <v>56</v>
      </c>
      <c r="C59" s="24" t="s">
        <v>57</v>
      </c>
      <c r="D59" s="23" t="s">
        <v>14</v>
      </c>
      <c r="E59" s="23" t="s">
        <v>60</v>
      </c>
      <c r="F59" s="23">
        <v>2024</v>
      </c>
      <c r="G59" s="101" t="s">
        <v>353</v>
      </c>
      <c r="H59" s="31" t="s">
        <v>350</v>
      </c>
      <c r="I59" s="23">
        <v>56</v>
      </c>
      <c r="J59" s="23"/>
      <c r="K59" s="25" t="s">
        <v>189</v>
      </c>
      <c r="L59" s="133">
        <v>6400</v>
      </c>
      <c r="M59" s="51">
        <v>380000</v>
      </c>
      <c r="N59" s="124"/>
      <c r="O59" t="s">
        <v>478</v>
      </c>
      <c r="P59" t="str">
        <f>_xlfn.CONCAT(Table1[[#This Row],[Project Year]]," - ",Table1[[#This Row],[Impact]])</f>
        <v>2024 - 22 homes assisted</v>
      </c>
      <c r="Q59" s="11"/>
    </row>
    <row r="60" spans="1:17" hidden="1">
      <c r="A60" s="23" t="s">
        <v>219</v>
      </c>
      <c r="B60" s="23"/>
      <c r="C60" s="24"/>
      <c r="D60" s="21"/>
      <c r="E60" s="21"/>
      <c r="F60" s="43">
        <v>2020</v>
      </c>
      <c r="G60" t="s">
        <v>352</v>
      </c>
      <c r="H60" s="23" t="s">
        <v>347</v>
      </c>
      <c r="I60" s="23">
        <v>57</v>
      </c>
      <c r="J60" s="21" t="s">
        <v>220</v>
      </c>
      <c r="K60" s="105">
        <v>380</v>
      </c>
      <c r="L60" s="132">
        <v>200</v>
      </c>
      <c r="M60" s="110">
        <v>380000</v>
      </c>
      <c r="N60" s="124">
        <v>380</v>
      </c>
      <c r="O60" t="s">
        <v>340</v>
      </c>
      <c r="P60" t="str">
        <f>_xlfn.CONCAT(Table1[[#This Row],[Project Year]]," - ",Table1[[#This Row],[Impact]])</f>
        <v>2020 - 380 surgeries</v>
      </c>
      <c r="Q60" s="11"/>
    </row>
    <row r="61" spans="1:17" hidden="1">
      <c r="A61" s="7" t="s">
        <v>219</v>
      </c>
      <c r="B61" s="23"/>
      <c r="C61" s="24"/>
      <c r="D61" s="24"/>
      <c r="E61" s="24"/>
      <c r="F61" s="43">
        <v>2021</v>
      </c>
      <c r="G61" t="s">
        <v>352</v>
      </c>
      <c r="H61" s="23" t="s">
        <v>347</v>
      </c>
      <c r="I61" s="120">
        <v>58</v>
      </c>
      <c r="J61" s="23" t="s">
        <v>220</v>
      </c>
      <c r="K61" s="25">
        <v>380</v>
      </c>
      <c r="L61" s="133">
        <v>200</v>
      </c>
      <c r="M61" s="51">
        <v>380000</v>
      </c>
      <c r="N61" s="124">
        <v>380</v>
      </c>
      <c r="O61" t="s">
        <v>340</v>
      </c>
      <c r="P61" t="str">
        <f>_xlfn.CONCAT(Table1[[#This Row],[Project Year]]," - ",Table1[[#This Row],[Impact]])</f>
        <v>2021 - 380 surgeries</v>
      </c>
      <c r="Q61" s="11"/>
    </row>
    <row r="62" spans="1:17" hidden="1">
      <c r="A62" s="6" t="s">
        <v>219</v>
      </c>
      <c r="B62" s="21"/>
      <c r="C62" s="22"/>
      <c r="D62" s="22"/>
      <c r="E62" s="22"/>
      <c r="F62" s="91">
        <v>2022</v>
      </c>
      <c r="G62" t="s">
        <v>352</v>
      </c>
      <c r="H62" s="21" t="s">
        <v>347</v>
      </c>
      <c r="I62" s="23">
        <v>59</v>
      </c>
      <c r="J62" s="21" t="s">
        <v>220</v>
      </c>
      <c r="K62" s="105">
        <v>380</v>
      </c>
      <c r="L62" s="132">
        <v>200</v>
      </c>
      <c r="M62" s="110">
        <v>380000</v>
      </c>
      <c r="N62" s="124">
        <v>380</v>
      </c>
      <c r="O62" t="s">
        <v>340</v>
      </c>
      <c r="P62" t="str">
        <f>_xlfn.CONCAT(Table1[[#This Row],[Project Year]]," - ",Table1[[#This Row],[Impact]])</f>
        <v>2022 - 380 surgeries</v>
      </c>
      <c r="Q62" s="11"/>
    </row>
    <row r="63" spans="1:17" hidden="1">
      <c r="A63" s="7" t="s">
        <v>219</v>
      </c>
      <c r="B63" s="21"/>
      <c r="C63" s="22"/>
      <c r="D63" s="24"/>
      <c r="E63" s="24"/>
      <c r="F63" s="43">
        <v>2023</v>
      </c>
      <c r="G63" t="s">
        <v>352</v>
      </c>
      <c r="H63" s="23" t="s">
        <v>347</v>
      </c>
      <c r="I63" s="23">
        <v>60</v>
      </c>
      <c r="J63" s="23" t="s">
        <v>220</v>
      </c>
      <c r="K63" s="25">
        <v>380</v>
      </c>
      <c r="L63" s="133">
        <v>200</v>
      </c>
      <c r="M63" s="51">
        <v>380000</v>
      </c>
      <c r="N63" s="124">
        <v>380</v>
      </c>
      <c r="O63" t="s">
        <v>340</v>
      </c>
      <c r="P63" t="str">
        <f>_xlfn.CONCAT(Table1[[#This Row],[Project Year]]," - ",Table1[[#This Row],[Impact]])</f>
        <v>2023 - 380 surgeries</v>
      </c>
      <c r="Q63" s="11"/>
    </row>
    <row r="64" spans="1:17" hidden="1">
      <c r="A64" s="7" t="s">
        <v>219</v>
      </c>
      <c r="B64" s="21"/>
      <c r="C64" s="22"/>
      <c r="D64" s="24"/>
      <c r="E64" s="24"/>
      <c r="F64" s="43">
        <v>2024</v>
      </c>
      <c r="G64" t="s">
        <v>352</v>
      </c>
      <c r="H64" s="21" t="s">
        <v>347</v>
      </c>
      <c r="I64" s="120">
        <v>61</v>
      </c>
      <c r="J64" s="23" t="s">
        <v>220</v>
      </c>
      <c r="K64" s="25">
        <v>380</v>
      </c>
      <c r="L64" s="133">
        <v>200</v>
      </c>
      <c r="M64" s="51">
        <v>380000</v>
      </c>
      <c r="N64" s="124">
        <v>380</v>
      </c>
      <c r="O64" t="s">
        <v>340</v>
      </c>
      <c r="P64" t="str">
        <f>_xlfn.CONCAT(Table1[[#This Row],[Project Year]]," - ",Table1[[#This Row],[Impact]])</f>
        <v>2024 - 380 surgeries</v>
      </c>
      <c r="Q64" s="11"/>
    </row>
    <row r="65" spans="1:17" hidden="1">
      <c r="A65" s="7" t="s">
        <v>219</v>
      </c>
      <c r="B65" s="21"/>
      <c r="C65" s="22"/>
      <c r="D65" s="24"/>
      <c r="E65" s="24"/>
      <c r="F65" s="43">
        <v>2025</v>
      </c>
      <c r="G65" t="s">
        <v>352</v>
      </c>
      <c r="H65" s="23" t="s">
        <v>347</v>
      </c>
      <c r="I65" s="23">
        <v>62</v>
      </c>
      <c r="J65" s="23" t="s">
        <v>220</v>
      </c>
      <c r="K65" s="25">
        <v>380</v>
      </c>
      <c r="L65" s="133">
        <v>200</v>
      </c>
      <c r="M65" s="51">
        <v>380000</v>
      </c>
      <c r="N65" s="124">
        <v>380</v>
      </c>
      <c r="O65" t="s">
        <v>340</v>
      </c>
      <c r="P65" t="str">
        <f>_xlfn.CONCAT(Table1[[#This Row],[Project Year]]," - ",Table1[[#This Row],[Impact]])</f>
        <v>2025 - 380 surgeries</v>
      </c>
      <c r="Q65" s="11"/>
    </row>
    <row r="66" spans="1:17" hidden="1">
      <c r="A66" s="58" t="s">
        <v>10</v>
      </c>
      <c r="B66" s="70" t="s">
        <v>11</v>
      </c>
      <c r="C66" s="160" t="s">
        <v>24</v>
      </c>
      <c r="D66" s="58" t="s">
        <v>14</v>
      </c>
      <c r="E66" s="58" t="s">
        <v>15</v>
      </c>
      <c r="F66" s="58">
        <v>2022</v>
      </c>
      <c r="G66" s="33" t="s">
        <v>43</v>
      </c>
      <c r="H66" s="57" t="s">
        <v>358</v>
      </c>
      <c r="I66" s="23">
        <v>63</v>
      </c>
      <c r="J66" s="58" t="s">
        <v>17</v>
      </c>
      <c r="K66" s="63">
        <v>163000</v>
      </c>
      <c r="L66" s="141"/>
      <c r="M66" s="64">
        <v>374185.85</v>
      </c>
      <c r="N66" s="61"/>
      <c r="O66" s="35" t="s">
        <v>381</v>
      </c>
      <c r="P66" s="33" t="str">
        <f>_xlfn.CONCAT(Table1[[#This Row],[Project Year]]," - ",Table1[[#This Row],[Impact]])</f>
        <v>2022 - 163k literature packs</v>
      </c>
      <c r="Q66" s="11"/>
    </row>
    <row r="67" spans="1:17" hidden="1">
      <c r="A67" s="23" t="s">
        <v>204</v>
      </c>
      <c r="B67" s="21" t="s">
        <v>205</v>
      </c>
      <c r="C67" s="22" t="s">
        <v>206</v>
      </c>
      <c r="D67" s="31" t="s">
        <v>14</v>
      </c>
      <c r="E67" s="23"/>
      <c r="F67" s="23">
        <v>2022</v>
      </c>
      <c r="G67" t="s">
        <v>377</v>
      </c>
      <c r="H67" s="31" t="s">
        <v>309</v>
      </c>
      <c r="I67" s="120">
        <v>64</v>
      </c>
      <c r="J67" s="31" t="s">
        <v>297</v>
      </c>
      <c r="K67" s="25">
        <v>500</v>
      </c>
      <c r="L67" s="133">
        <v>30</v>
      </c>
      <c r="M67" s="51">
        <v>334232</v>
      </c>
      <c r="N67" s="124">
        <v>500</v>
      </c>
      <c r="O67" t="s">
        <v>389</v>
      </c>
      <c r="P67" s="11" t="str">
        <f>_xlfn.CONCAT(Table1[[#This Row],[Project Year]]," - ",Table1[[#This Row],[Impact]])</f>
        <v>2022 - 500 people</v>
      </c>
      <c r="Q67" s="11"/>
    </row>
    <row r="68" spans="1:17" hidden="1">
      <c r="A68" s="23" t="s">
        <v>103</v>
      </c>
      <c r="B68" s="21"/>
      <c r="C68" s="22"/>
      <c r="D68" s="23" t="s">
        <v>14</v>
      </c>
      <c r="E68" s="23" t="s">
        <v>48</v>
      </c>
      <c r="F68" s="23">
        <v>2020</v>
      </c>
      <c r="G68" s="101" t="s">
        <v>353</v>
      </c>
      <c r="H68" s="31" t="s">
        <v>349</v>
      </c>
      <c r="I68" s="23">
        <v>65</v>
      </c>
      <c r="J68" s="23" t="s">
        <v>118</v>
      </c>
      <c r="K68" s="25">
        <v>11</v>
      </c>
      <c r="L68" s="133">
        <v>2100</v>
      </c>
      <c r="M68" s="49">
        <v>300000</v>
      </c>
      <c r="N68" s="124"/>
      <c r="O68" t="s">
        <v>239</v>
      </c>
      <c r="P68" t="str">
        <f>_xlfn.CONCAT(Table1[[#This Row],[Project Year]]," - ",Table1[[#This Row],[Impact]])</f>
        <v>2020 - 11 Oxygen concentrators</v>
      </c>
      <c r="Q68" s="11"/>
    </row>
    <row r="69" spans="1:17" hidden="1">
      <c r="A69" s="32" t="s">
        <v>192</v>
      </c>
      <c r="B69" s="60"/>
      <c r="C69" s="82"/>
      <c r="D69" s="32" t="s">
        <v>197</v>
      </c>
      <c r="E69" s="32" t="s">
        <v>198</v>
      </c>
      <c r="F69" s="32">
        <v>2024</v>
      </c>
      <c r="G69" t="s">
        <v>369</v>
      </c>
      <c r="H69" s="5" t="s">
        <v>375</v>
      </c>
      <c r="I69" s="23">
        <v>66</v>
      </c>
      <c r="J69" s="59" t="s">
        <v>376</v>
      </c>
      <c r="K69" s="32">
        <v>50</v>
      </c>
      <c r="L69" s="135" t="s">
        <v>196</v>
      </c>
      <c r="M69" s="50">
        <v>300000</v>
      </c>
      <c r="N69" s="61">
        <v>50</v>
      </c>
      <c r="O69" s="35" t="s">
        <v>323</v>
      </c>
      <c r="P69" s="35" t="str">
        <f>_xlfn.CONCAT(Table1[[#This Row],[Project Year]]," - ",Table1[[#This Row],[Impact]])</f>
        <v>2024 - 50 Farmers</v>
      </c>
      <c r="Q69" s="11"/>
    </row>
    <row r="70" spans="1:17" hidden="1">
      <c r="A70" s="23" t="s">
        <v>204</v>
      </c>
      <c r="B70" s="21" t="s">
        <v>205</v>
      </c>
      <c r="C70" s="22" t="s">
        <v>206</v>
      </c>
      <c r="D70" s="23" t="s">
        <v>14</v>
      </c>
      <c r="E70" s="23"/>
      <c r="F70" s="23">
        <v>2021</v>
      </c>
      <c r="G70" t="s">
        <v>377</v>
      </c>
      <c r="H70" s="8" t="s">
        <v>89</v>
      </c>
      <c r="I70" s="120">
        <v>67</v>
      </c>
      <c r="J70" s="23"/>
      <c r="K70" s="25">
        <v>1000</v>
      </c>
      <c r="L70" s="133">
        <v>30</v>
      </c>
      <c r="M70" s="51">
        <v>300000</v>
      </c>
      <c r="N70" s="124"/>
      <c r="O70" t="s">
        <v>436</v>
      </c>
      <c r="P70" t="str">
        <f>_xlfn.CONCAT(Table1[[#This Row],[Project Year]]," - ",Table1[[#This Row],[Impact]])</f>
        <v>2021 - 1 000 hampers</v>
      </c>
      <c r="Q70" s="11"/>
    </row>
    <row r="71" spans="1:17" hidden="1">
      <c r="A71" s="23" t="s">
        <v>204</v>
      </c>
      <c r="B71" s="21" t="s">
        <v>205</v>
      </c>
      <c r="C71" s="22" t="s">
        <v>206</v>
      </c>
      <c r="D71" s="23" t="s">
        <v>14</v>
      </c>
      <c r="E71" s="23"/>
      <c r="F71" s="23">
        <v>2022</v>
      </c>
      <c r="G71" t="s">
        <v>377</v>
      </c>
      <c r="H71" s="8" t="s">
        <v>89</v>
      </c>
      <c r="I71" s="23">
        <v>68</v>
      </c>
      <c r="J71" s="23"/>
      <c r="K71" s="25">
        <v>1000</v>
      </c>
      <c r="L71" s="133">
        <v>30</v>
      </c>
      <c r="M71" s="51">
        <v>300000</v>
      </c>
      <c r="N71" s="124"/>
      <c r="O71" t="s">
        <v>436</v>
      </c>
      <c r="P71" t="str">
        <f>_xlfn.CONCAT(Table1[[#This Row],[Project Year]]," - ",Table1[[#This Row],[Impact]])</f>
        <v>2022 - 1 000 hampers</v>
      </c>
      <c r="Q71" s="11"/>
    </row>
    <row r="72" spans="1:17" hidden="1">
      <c r="A72" s="67" t="s">
        <v>204</v>
      </c>
      <c r="B72" s="67" t="s">
        <v>205</v>
      </c>
      <c r="C72" s="78" t="s">
        <v>206</v>
      </c>
      <c r="D72" s="67" t="s">
        <v>14</v>
      </c>
      <c r="E72" s="67"/>
      <c r="F72" s="67">
        <v>2023</v>
      </c>
      <c r="G72" t="s">
        <v>377</v>
      </c>
      <c r="H72" s="8" t="s">
        <v>89</v>
      </c>
      <c r="I72" s="23">
        <v>69</v>
      </c>
      <c r="J72" s="67"/>
      <c r="K72" s="106">
        <v>1000</v>
      </c>
      <c r="L72" s="137">
        <v>30</v>
      </c>
      <c r="M72" s="112">
        <v>300000</v>
      </c>
      <c r="N72" s="172"/>
      <c r="O72" t="s">
        <v>404</v>
      </c>
      <c r="P72" t="str">
        <f>_xlfn.CONCAT(Table1[[#This Row],[Project Year]]," - ",Table1[[#This Row],[Impact]])</f>
        <v>2023 - 1000 hampers</v>
      </c>
      <c r="Q72" s="11"/>
    </row>
    <row r="73" spans="1:17" hidden="1">
      <c r="A73" s="67" t="s">
        <v>204</v>
      </c>
      <c r="B73" s="67" t="s">
        <v>205</v>
      </c>
      <c r="C73" s="78" t="s">
        <v>206</v>
      </c>
      <c r="D73" s="67" t="s">
        <v>14</v>
      </c>
      <c r="E73" s="67"/>
      <c r="F73" s="67">
        <v>2024</v>
      </c>
      <c r="G73" t="s">
        <v>377</v>
      </c>
      <c r="H73" s="31" t="s">
        <v>89</v>
      </c>
      <c r="I73" s="120">
        <v>70</v>
      </c>
      <c r="J73" s="67"/>
      <c r="K73" s="106">
        <v>1000</v>
      </c>
      <c r="L73" s="137">
        <v>30</v>
      </c>
      <c r="M73" s="112">
        <v>300000</v>
      </c>
      <c r="N73" s="126"/>
      <c r="O73" t="s">
        <v>436</v>
      </c>
      <c r="P73" t="str">
        <f>_xlfn.CONCAT(Table1[[#This Row],[Project Year]]," - ",Table1[[#This Row],[Impact]])</f>
        <v>2024 - 1 000 hampers</v>
      </c>
      <c r="Q73" s="11"/>
    </row>
    <row r="74" spans="1:17" s="33" customFormat="1" hidden="1">
      <c r="A74" s="155" t="s">
        <v>10</v>
      </c>
      <c r="B74" s="155" t="s">
        <v>11</v>
      </c>
      <c r="C74" s="161" t="s">
        <v>12</v>
      </c>
      <c r="D74" s="155" t="s">
        <v>14</v>
      </c>
      <c r="E74" s="155" t="s">
        <v>15</v>
      </c>
      <c r="F74" s="155">
        <v>2023</v>
      </c>
      <c r="G74" s="33" t="s">
        <v>43</v>
      </c>
      <c r="H74" s="57" t="s">
        <v>358</v>
      </c>
      <c r="I74" s="23">
        <v>71</v>
      </c>
      <c r="J74" s="155" t="s">
        <v>17</v>
      </c>
      <c r="K74" s="166">
        <v>58600</v>
      </c>
      <c r="L74" s="169"/>
      <c r="M74" s="171">
        <v>284141.48</v>
      </c>
      <c r="N74" s="61"/>
      <c r="O74" s="35" t="s">
        <v>382</v>
      </c>
      <c r="P74" s="33" t="str">
        <f>_xlfn.CONCAT(Table1[[#This Row],[Project Year]]," - ",Table1[[#This Row],[Impact]])</f>
        <v>2023 - 58k literature packs</v>
      </c>
    </row>
    <row r="75" spans="1:17" hidden="1">
      <c r="A75" s="72" t="s">
        <v>37</v>
      </c>
      <c r="B75" s="72" t="s">
        <v>38</v>
      </c>
      <c r="C75" s="86" t="s">
        <v>39</v>
      </c>
      <c r="D75" s="72" t="s">
        <v>14</v>
      </c>
      <c r="E75" s="72" t="s">
        <v>48</v>
      </c>
      <c r="F75" s="72">
        <v>2024</v>
      </c>
      <c r="G75" s="101" t="s">
        <v>353</v>
      </c>
      <c r="H75" s="5" t="s">
        <v>350</v>
      </c>
      <c r="I75" s="23">
        <v>72</v>
      </c>
      <c r="J75" s="72" t="s">
        <v>47</v>
      </c>
      <c r="K75" s="109">
        <v>15</v>
      </c>
      <c r="L75" s="138">
        <v>906</v>
      </c>
      <c r="M75" s="117">
        <v>279223</v>
      </c>
      <c r="N75" s="124"/>
      <c r="O75" t="s">
        <v>233</v>
      </c>
      <c r="P75" t="str">
        <f>_xlfn.CONCAT(Table1[[#This Row],[Project Year]]," - ",Table1[[#This Row],[Impact]])</f>
        <v xml:space="preserve">2024 - 15 Homes </v>
      </c>
      <c r="Q75" s="11"/>
    </row>
    <row r="76" spans="1:17" hidden="1">
      <c r="A76" s="72" t="s">
        <v>31</v>
      </c>
      <c r="B76" s="72" t="s">
        <v>32</v>
      </c>
      <c r="C76" s="86" t="s">
        <v>33</v>
      </c>
      <c r="D76" s="72" t="s">
        <v>14</v>
      </c>
      <c r="E76" s="72" t="s">
        <v>36</v>
      </c>
      <c r="F76" s="72">
        <v>2024</v>
      </c>
      <c r="G76" s="11" t="s">
        <v>34</v>
      </c>
      <c r="H76" s="23" t="s">
        <v>35</v>
      </c>
      <c r="I76" s="120">
        <v>73</v>
      </c>
      <c r="J76" s="72" t="s">
        <v>35</v>
      </c>
      <c r="K76" s="109">
        <v>25376</v>
      </c>
      <c r="L76" s="138">
        <v>2200</v>
      </c>
      <c r="M76" s="117">
        <v>253760</v>
      </c>
      <c r="N76" s="124"/>
      <c r="O76" t="s">
        <v>432</v>
      </c>
      <c r="P76" t="str">
        <f>_xlfn.CONCAT(Table1[[#This Row],[Project Year]]," - ",Table1[[#This Row],[Impact]])</f>
        <v>2024 - 25k meals</v>
      </c>
      <c r="Q76" s="11"/>
    </row>
    <row r="77" spans="1:17" s="33" customFormat="1" hidden="1">
      <c r="A77" s="71" t="s">
        <v>204</v>
      </c>
      <c r="B77" s="71" t="s">
        <v>205</v>
      </c>
      <c r="C77" s="85" t="s">
        <v>206</v>
      </c>
      <c r="D77" s="71" t="s">
        <v>14</v>
      </c>
      <c r="E77" s="71"/>
      <c r="F77" s="71">
        <v>2020</v>
      </c>
      <c r="G77" s="101" t="s">
        <v>121</v>
      </c>
      <c r="H77" s="71" t="s">
        <v>207</v>
      </c>
      <c r="I77" s="23">
        <v>74</v>
      </c>
      <c r="J77" s="71"/>
      <c r="K77" s="108">
        <v>1000</v>
      </c>
      <c r="L77" s="136">
        <v>24</v>
      </c>
      <c r="M77" s="116">
        <v>250000</v>
      </c>
      <c r="N77" s="61">
        <v>1000</v>
      </c>
      <c r="O77" s="35" t="s">
        <v>391</v>
      </c>
      <c r="P77" s="33" t="str">
        <f>_xlfn.CONCAT(Table1[[#This Row],[Project Year]]," - ",Table1[[#This Row],[Impact]])</f>
        <v>2020 - 1 k sanitary packs</v>
      </c>
    </row>
    <row r="78" spans="1:17" hidden="1">
      <c r="A78" s="67" t="s">
        <v>204</v>
      </c>
      <c r="B78" s="67" t="s">
        <v>205</v>
      </c>
      <c r="C78" s="78" t="s">
        <v>206</v>
      </c>
      <c r="D78" s="67" t="s">
        <v>14</v>
      </c>
      <c r="E78" s="67"/>
      <c r="F78" s="67">
        <v>2021</v>
      </c>
      <c r="G78" s="95" t="s">
        <v>121</v>
      </c>
      <c r="H78" s="23" t="s">
        <v>207</v>
      </c>
      <c r="I78" s="23">
        <v>75</v>
      </c>
      <c r="J78" s="67"/>
      <c r="K78" s="106">
        <v>1000</v>
      </c>
      <c r="L78" s="137">
        <v>24</v>
      </c>
      <c r="M78" s="112">
        <v>250000</v>
      </c>
      <c r="N78" s="124">
        <v>1000</v>
      </c>
      <c r="O78" s="35" t="s">
        <v>391</v>
      </c>
      <c r="P78" s="11" t="str">
        <f>_xlfn.CONCAT(Table1[[#This Row],[Project Year]]," - ",Table1[[#This Row],[Impact]])</f>
        <v>2021 - 1 k sanitary packs</v>
      </c>
      <c r="Q78" s="11"/>
    </row>
    <row r="79" spans="1:17" hidden="1">
      <c r="A79" s="67" t="s">
        <v>204</v>
      </c>
      <c r="B79" s="67" t="s">
        <v>205</v>
      </c>
      <c r="C79" s="78" t="s">
        <v>206</v>
      </c>
      <c r="D79" s="67" t="s">
        <v>14</v>
      </c>
      <c r="E79" s="67"/>
      <c r="F79" s="67">
        <v>2022</v>
      </c>
      <c r="G79" s="95" t="s">
        <v>121</v>
      </c>
      <c r="H79" s="23" t="s">
        <v>207</v>
      </c>
      <c r="I79" s="120">
        <v>76</v>
      </c>
      <c r="J79" s="67"/>
      <c r="K79" s="106">
        <v>1000</v>
      </c>
      <c r="L79" s="137">
        <v>24</v>
      </c>
      <c r="M79" s="112">
        <v>250000</v>
      </c>
      <c r="N79" s="124">
        <v>1000</v>
      </c>
      <c r="O79" s="35" t="s">
        <v>391</v>
      </c>
      <c r="P79" s="11" t="str">
        <f>_xlfn.CONCAT(Table1[[#This Row],[Project Year]]," - ",Table1[[#This Row],[Impact]])</f>
        <v>2022 - 1 k sanitary packs</v>
      </c>
      <c r="Q79" s="11"/>
    </row>
    <row r="80" spans="1:17" s="33" customFormat="1" hidden="1">
      <c r="A80" s="67" t="s">
        <v>55</v>
      </c>
      <c r="B80" s="67" t="s">
        <v>56</v>
      </c>
      <c r="C80" s="78" t="s">
        <v>57</v>
      </c>
      <c r="D80" s="67" t="s">
        <v>59</v>
      </c>
      <c r="E80" s="67" t="s">
        <v>60</v>
      </c>
      <c r="F80" s="67">
        <v>2024</v>
      </c>
      <c r="G80" s="93" t="s">
        <v>121</v>
      </c>
      <c r="H80" s="72" t="s">
        <v>61</v>
      </c>
      <c r="I80" s="23">
        <v>77</v>
      </c>
      <c r="J80" s="67"/>
      <c r="K80" s="106" t="s">
        <v>76</v>
      </c>
      <c r="L80" s="137">
        <v>3108</v>
      </c>
      <c r="M80" s="112">
        <v>248600</v>
      </c>
      <c r="N80" s="124">
        <v>2976</v>
      </c>
      <c r="O80" s="118" t="s">
        <v>433</v>
      </c>
      <c r="P80" s="118" t="str">
        <f>_xlfn.CONCAT(Table1[[#This Row],[Project Year]]," - ",Table1[[#This Row],[Impact]])</f>
        <v>2024 - 1 976 patients (25 Clinics)</v>
      </c>
    </row>
    <row r="81" spans="1:17" hidden="1">
      <c r="A81" s="67" t="s">
        <v>103</v>
      </c>
      <c r="B81" s="67"/>
      <c r="C81" s="78"/>
      <c r="D81" s="67" t="s">
        <v>14</v>
      </c>
      <c r="E81" s="67" t="s">
        <v>48</v>
      </c>
      <c r="F81" s="67">
        <v>2020</v>
      </c>
      <c r="G81" s="101" t="s">
        <v>353</v>
      </c>
      <c r="H81" s="31" t="s">
        <v>349</v>
      </c>
      <c r="I81" s="23">
        <v>78</v>
      </c>
      <c r="J81" s="67" t="s">
        <v>116</v>
      </c>
      <c r="K81" s="106">
        <v>2000</v>
      </c>
      <c r="L81" s="137">
        <v>300</v>
      </c>
      <c r="M81" s="115">
        <v>225000</v>
      </c>
      <c r="N81" s="124"/>
      <c r="O81" t="s">
        <v>245</v>
      </c>
      <c r="P81" t="str">
        <f>_xlfn.CONCAT(Table1[[#This Row],[Project Year]]," - ",Table1[[#This Row],[Impact]])</f>
        <v>2020 - 2 000 Hampers</v>
      </c>
      <c r="Q81" s="11"/>
    </row>
    <row r="82" spans="1:17" hidden="1">
      <c r="A82" s="72" t="s">
        <v>94</v>
      </c>
      <c r="B82" s="72" t="s">
        <v>95</v>
      </c>
      <c r="C82" s="159" t="s">
        <v>96</v>
      </c>
      <c r="D82" s="72" t="s">
        <v>14</v>
      </c>
      <c r="E82" s="72" t="s">
        <v>36</v>
      </c>
      <c r="F82" s="72">
        <v>2023</v>
      </c>
      <c r="G82" s="11" t="s">
        <v>43</v>
      </c>
      <c r="H82" s="5" t="s">
        <v>354</v>
      </c>
      <c r="I82" s="120">
        <v>79</v>
      </c>
      <c r="J82" s="72" t="s">
        <v>97</v>
      </c>
      <c r="K82" s="109">
        <v>300</v>
      </c>
      <c r="L82" s="138">
        <v>3</v>
      </c>
      <c r="M82" s="117">
        <v>220920</v>
      </c>
      <c r="N82" s="124">
        <f>Table1[[#This Row],[Quantity]]</f>
        <v>300</v>
      </c>
      <c r="O82" t="s">
        <v>266</v>
      </c>
      <c r="P82" t="str">
        <f>_xlfn.CONCAT(Table1[[#This Row],[Project Year]]," - ",Table1[[#This Row],[Impact]])</f>
        <v>2023 - 300 students</v>
      </c>
      <c r="Q82" s="11"/>
    </row>
    <row r="83" spans="1:17" s="33" customFormat="1" hidden="1">
      <c r="A83" s="67" t="s">
        <v>55</v>
      </c>
      <c r="B83" s="67" t="s">
        <v>56</v>
      </c>
      <c r="C83" s="78" t="s">
        <v>57</v>
      </c>
      <c r="D83" s="67" t="s">
        <v>59</v>
      </c>
      <c r="E83" s="67" t="s">
        <v>60</v>
      </c>
      <c r="F83" s="67">
        <v>2023</v>
      </c>
      <c r="G83" s="93" t="s">
        <v>121</v>
      </c>
      <c r="H83" s="72" t="s">
        <v>61</v>
      </c>
      <c r="I83" s="23">
        <v>80</v>
      </c>
      <c r="J83" s="67"/>
      <c r="K83" s="106" t="s">
        <v>70</v>
      </c>
      <c r="L83" s="137">
        <v>2412</v>
      </c>
      <c r="M83" s="112">
        <v>216000</v>
      </c>
      <c r="N83" s="124">
        <v>1928</v>
      </c>
      <c r="O83" t="s">
        <v>434</v>
      </c>
      <c r="P83" t="str">
        <f>_xlfn.CONCAT(Table1[[#This Row],[Project Year]]," - ",Table1[[#This Row],[Impact]])</f>
        <v>2023 - 1 928 patients</v>
      </c>
    </row>
    <row r="84" spans="1:17" hidden="1">
      <c r="A84" s="67" t="s">
        <v>204</v>
      </c>
      <c r="B84" s="67" t="s">
        <v>205</v>
      </c>
      <c r="C84" s="78" t="s">
        <v>206</v>
      </c>
      <c r="D84" s="67" t="s">
        <v>14</v>
      </c>
      <c r="E84" s="67"/>
      <c r="F84" s="67">
        <v>2023</v>
      </c>
      <c r="G84" s="100" t="s">
        <v>43</v>
      </c>
      <c r="H84" s="31" t="s">
        <v>359</v>
      </c>
      <c r="I84" s="23">
        <v>81</v>
      </c>
      <c r="J84" s="67"/>
      <c r="K84" s="106">
        <v>1000</v>
      </c>
      <c r="L84" s="137">
        <v>30</v>
      </c>
      <c r="M84" s="112">
        <v>200000</v>
      </c>
      <c r="N84" s="124">
        <f>Table1[[#This Row],[Quantity]]</f>
        <v>1000</v>
      </c>
      <c r="O84" t="s">
        <v>439</v>
      </c>
      <c r="P84" t="str">
        <f>_xlfn.CONCAT(Table1[[#This Row],[Project Year]]," - ",Table1[[#This Row],[Impact]])</f>
        <v>2023 - 1 000 uniforms</v>
      </c>
      <c r="Q84" s="11"/>
    </row>
    <row r="85" spans="1:17" hidden="1">
      <c r="A85" s="155" t="s">
        <v>10</v>
      </c>
      <c r="B85" s="155" t="s">
        <v>11</v>
      </c>
      <c r="C85" s="161" t="s">
        <v>12</v>
      </c>
      <c r="D85" s="155" t="s">
        <v>14</v>
      </c>
      <c r="E85" s="155" t="s">
        <v>15</v>
      </c>
      <c r="F85" s="155">
        <v>2024</v>
      </c>
      <c r="G85" s="33" t="s">
        <v>43</v>
      </c>
      <c r="H85" s="57" t="s">
        <v>358</v>
      </c>
      <c r="I85" s="120">
        <v>82</v>
      </c>
      <c r="J85" s="155" t="s">
        <v>17</v>
      </c>
      <c r="K85" s="166">
        <v>32000</v>
      </c>
      <c r="L85" s="169"/>
      <c r="M85" s="171">
        <v>180804</v>
      </c>
      <c r="N85" s="61"/>
      <c r="O85" s="35" t="s">
        <v>383</v>
      </c>
      <c r="P85" s="33" t="str">
        <f>_xlfn.CONCAT(Table1[[#This Row],[Project Year]]," - ",Table1[[#This Row],[Impact]])</f>
        <v>2024 - 32k literature packs</v>
      </c>
      <c r="Q85" s="11"/>
    </row>
    <row r="86" spans="1:17" s="33" customFormat="1" hidden="1">
      <c r="A86" s="72" t="s">
        <v>94</v>
      </c>
      <c r="B86" s="72" t="s">
        <v>95</v>
      </c>
      <c r="C86" s="159" t="s">
        <v>96</v>
      </c>
      <c r="D86" s="72" t="s">
        <v>14</v>
      </c>
      <c r="E86" s="72" t="s">
        <v>36</v>
      </c>
      <c r="F86" s="72">
        <v>2024</v>
      </c>
      <c r="G86" s="11" t="s">
        <v>43</v>
      </c>
      <c r="H86" s="5" t="s">
        <v>354</v>
      </c>
      <c r="I86" s="23">
        <v>83</v>
      </c>
      <c r="J86" s="72" t="s">
        <v>97</v>
      </c>
      <c r="K86" s="109">
        <v>200</v>
      </c>
      <c r="L86" s="138">
        <v>1</v>
      </c>
      <c r="M86" s="117">
        <v>180000</v>
      </c>
      <c r="N86" s="124" t="str">
        <f>K83</f>
        <v>1928 patients</v>
      </c>
      <c r="O86" t="s">
        <v>357</v>
      </c>
      <c r="P86" t="str">
        <f>_xlfn.CONCAT(Table1[[#This Row],[Project Year]]," - ",Table1[[#This Row],[Impact]])</f>
        <v>2024 - 200 students</v>
      </c>
    </row>
    <row r="87" spans="1:17" hidden="1">
      <c r="A87" s="14" t="s">
        <v>10</v>
      </c>
      <c r="B87" s="14" t="s">
        <v>11</v>
      </c>
      <c r="C87" s="15" t="s">
        <v>24</v>
      </c>
      <c r="D87" s="16" t="s">
        <v>14</v>
      </c>
      <c r="E87" s="16" t="s">
        <v>15</v>
      </c>
      <c r="F87" s="16">
        <v>2022</v>
      </c>
      <c r="G87" t="s">
        <v>369</v>
      </c>
      <c r="H87" s="5" t="s">
        <v>375</v>
      </c>
      <c r="I87" s="23">
        <v>84</v>
      </c>
      <c r="J87" s="16" t="s">
        <v>16</v>
      </c>
      <c r="K87" s="17">
        <v>21</v>
      </c>
      <c r="L87" s="139"/>
      <c r="M87" s="47">
        <v>169619.68</v>
      </c>
      <c r="N87" s="124">
        <f>Table1[[#This Row],[Quantity]]</f>
        <v>21</v>
      </c>
      <c r="O87" t="s">
        <v>326</v>
      </c>
      <c r="P87" t="str">
        <f>_xlfn.CONCAT(Table1[[#This Row],[Project Year]]," - ",Table1[[#This Row],[Impact]])</f>
        <v>2022 - 21 People</v>
      </c>
      <c r="Q87" s="11"/>
    </row>
    <row r="88" spans="1:17" hidden="1">
      <c r="A88" s="14" t="s">
        <v>37</v>
      </c>
      <c r="B88" s="14" t="s">
        <v>38</v>
      </c>
      <c r="C88" s="15" t="s">
        <v>39</v>
      </c>
      <c r="D88" s="16" t="s">
        <v>14</v>
      </c>
      <c r="E88" s="16" t="s">
        <v>45</v>
      </c>
      <c r="F88" s="16">
        <v>2025</v>
      </c>
      <c r="G88" s="11" t="s">
        <v>43</v>
      </c>
      <c r="H88" s="5" t="s">
        <v>356</v>
      </c>
      <c r="I88" s="120">
        <v>85</v>
      </c>
      <c r="J88" s="16" t="s">
        <v>44</v>
      </c>
      <c r="K88" s="17">
        <v>258</v>
      </c>
      <c r="L88" s="134">
        <v>64</v>
      </c>
      <c r="M88" s="48">
        <v>165423.79999999999</v>
      </c>
      <c r="N88" s="124">
        <f>Table1[[#This Row],[Quantity]]</f>
        <v>258</v>
      </c>
      <c r="O88" t="s">
        <v>252</v>
      </c>
      <c r="P88" t="str">
        <f>_xlfn.CONCAT(Table1[[#This Row],[Project Year]]," - ",Table1[[#This Row],[Impact]])</f>
        <v>2025 - 258 students</v>
      </c>
      <c r="Q88" s="11"/>
    </row>
    <row r="89" spans="1:17" hidden="1">
      <c r="A89" s="21" t="s">
        <v>55</v>
      </c>
      <c r="B89" s="21" t="s">
        <v>56</v>
      </c>
      <c r="C89" s="22" t="s">
        <v>57</v>
      </c>
      <c r="D89" s="23" t="s">
        <v>59</v>
      </c>
      <c r="E89" s="23" t="s">
        <v>60</v>
      </c>
      <c r="F89" s="23">
        <v>2022</v>
      </c>
      <c r="G89" s="93" t="s">
        <v>121</v>
      </c>
      <c r="H89" s="16" t="s">
        <v>61</v>
      </c>
      <c r="I89" s="23">
        <v>86</v>
      </c>
      <c r="J89" s="23"/>
      <c r="K89" s="25" t="s">
        <v>62</v>
      </c>
      <c r="L89" s="133">
        <v>2412</v>
      </c>
      <c r="M89" s="51">
        <v>161000</v>
      </c>
      <c r="N89" s="124">
        <v>915</v>
      </c>
      <c r="O89" s="118" t="s">
        <v>281</v>
      </c>
      <c r="P89" s="118" t="str">
        <f>_xlfn.CONCAT(Table1[[#This Row],[Project Year]]," - ",Table1[[#This Row],[Impact]])</f>
        <v>2022 - 915 patients (9 Clinics)</v>
      </c>
      <c r="Q89" s="11"/>
    </row>
    <row r="90" spans="1:17" hidden="1">
      <c r="A90" s="21" t="s">
        <v>55</v>
      </c>
      <c r="B90" s="21" t="s">
        <v>56</v>
      </c>
      <c r="C90" s="22" t="s">
        <v>57</v>
      </c>
      <c r="D90" s="23" t="s">
        <v>14</v>
      </c>
      <c r="E90" s="23" t="s">
        <v>60</v>
      </c>
      <c r="F90" s="23">
        <v>2024</v>
      </c>
      <c r="G90" t="s">
        <v>352</v>
      </c>
      <c r="H90" s="5" t="s">
        <v>346</v>
      </c>
      <c r="I90" s="23">
        <v>87</v>
      </c>
      <c r="J90" s="16" t="s">
        <v>23</v>
      </c>
      <c r="K90" s="25" t="s">
        <v>81</v>
      </c>
      <c r="L90" s="133">
        <v>192</v>
      </c>
      <c r="M90" s="51">
        <v>158000</v>
      </c>
      <c r="N90" s="124">
        <f>248+14</f>
        <v>262</v>
      </c>
      <c r="O90" s="118" t="s">
        <v>345</v>
      </c>
      <c r="P90" s="118" t="str">
        <f>_xlfn.CONCAT(Table1[[#This Row],[Project Year]]," - ",Table1[[#This Row],[Impact]])</f>
        <v>2024 - 262 animals</v>
      </c>
      <c r="Q90" s="11"/>
    </row>
    <row r="91" spans="1:17" hidden="1">
      <c r="A91" s="70" t="s">
        <v>10</v>
      </c>
      <c r="B91" s="70" t="s">
        <v>11</v>
      </c>
      <c r="C91" s="160" t="s">
        <v>12</v>
      </c>
      <c r="D91" s="58" t="s">
        <v>14</v>
      </c>
      <c r="E91" s="58" t="s">
        <v>15</v>
      </c>
      <c r="F91" s="58">
        <v>2024</v>
      </c>
      <c r="G91" s="33" t="s">
        <v>43</v>
      </c>
      <c r="H91" s="57" t="s">
        <v>358</v>
      </c>
      <c r="I91" s="120">
        <v>88</v>
      </c>
      <c r="J91" s="58" t="s">
        <v>16</v>
      </c>
      <c r="K91" s="63">
        <v>24399</v>
      </c>
      <c r="L91" s="141"/>
      <c r="M91" s="64">
        <v>156430</v>
      </c>
      <c r="N91" s="61">
        <f>Table1[[#This Row],[Quantity]]</f>
        <v>24399</v>
      </c>
      <c r="O91" s="35" t="s">
        <v>246</v>
      </c>
      <c r="P91" s="35" t="str">
        <f>_xlfn.CONCAT(Table1[[#This Row],[Project Year]]," - ",Table1[[#This Row],[Impact]])</f>
        <v>2024 - 24 399 students</v>
      </c>
      <c r="Q91" s="11"/>
    </row>
    <row r="92" spans="1:17" hidden="1">
      <c r="A92" s="14" t="s">
        <v>10</v>
      </c>
      <c r="B92" s="14" t="s">
        <v>11</v>
      </c>
      <c r="C92" s="15" t="s">
        <v>12</v>
      </c>
      <c r="D92" s="16" t="s">
        <v>14</v>
      </c>
      <c r="E92" s="16" t="s">
        <v>15</v>
      </c>
      <c r="F92" s="16">
        <v>2023</v>
      </c>
      <c r="G92" s="11" t="s">
        <v>43</v>
      </c>
      <c r="H92" s="57" t="s">
        <v>358</v>
      </c>
      <c r="I92" s="23">
        <v>89</v>
      </c>
      <c r="J92" s="16" t="s">
        <v>16</v>
      </c>
      <c r="K92" s="17">
        <v>20285</v>
      </c>
      <c r="L92" s="134"/>
      <c r="M92" s="48">
        <v>152458.54</v>
      </c>
      <c r="N92" s="124">
        <f>Table1[[#This Row],[Quantity]]</f>
        <v>20285</v>
      </c>
      <c r="O92" t="s">
        <v>248</v>
      </c>
      <c r="P92" t="str">
        <f>_xlfn.CONCAT(Table1[[#This Row],[Project Year]]," - ",Table1[[#This Row],[Impact]])</f>
        <v>2023 - 20 285 students</v>
      </c>
      <c r="Q92" s="11"/>
    </row>
    <row r="93" spans="1:17" hidden="1">
      <c r="A93" s="21" t="s">
        <v>103</v>
      </c>
      <c r="B93" s="21"/>
      <c r="C93" s="22"/>
      <c r="D93" s="23" t="s">
        <v>14</v>
      </c>
      <c r="E93" s="23" t="s">
        <v>48</v>
      </c>
      <c r="F93" s="23">
        <v>2024</v>
      </c>
      <c r="G93" s="101" t="s">
        <v>353</v>
      </c>
      <c r="H93" s="31" t="s">
        <v>350</v>
      </c>
      <c r="I93" s="23">
        <v>90</v>
      </c>
      <c r="J93" s="23" t="s">
        <v>114</v>
      </c>
      <c r="K93" s="25">
        <v>20</v>
      </c>
      <c r="L93" s="133">
        <v>120</v>
      </c>
      <c r="M93" s="49">
        <v>150000</v>
      </c>
      <c r="N93" s="124"/>
      <c r="O93" t="s">
        <v>243</v>
      </c>
      <c r="P93" t="str">
        <f>_xlfn.CONCAT(Table1[[#This Row],[Project Year]]," - ",Table1[[#This Row],[Impact]])</f>
        <v>2024 - 20 Construction Projects</v>
      </c>
      <c r="Q93" s="11"/>
    </row>
    <row r="94" spans="1:17" hidden="1">
      <c r="A94" s="21" t="s">
        <v>204</v>
      </c>
      <c r="B94" s="21" t="s">
        <v>205</v>
      </c>
      <c r="C94" s="22" t="s">
        <v>206</v>
      </c>
      <c r="D94" s="23" t="s">
        <v>14</v>
      </c>
      <c r="E94" s="23"/>
      <c r="F94" s="23">
        <v>2023</v>
      </c>
      <c r="G94" s="100" t="s">
        <v>43</v>
      </c>
      <c r="H94" s="31" t="s">
        <v>268</v>
      </c>
      <c r="I94" s="120">
        <v>91</v>
      </c>
      <c r="J94" s="23" t="s">
        <v>215</v>
      </c>
      <c r="K94" s="25">
        <v>600</v>
      </c>
      <c r="L94" s="133">
        <v>400</v>
      </c>
      <c r="M94" s="51">
        <v>150000</v>
      </c>
      <c r="N94" s="124"/>
      <c r="O94" t="s">
        <v>403</v>
      </c>
      <c r="P94" t="str">
        <f>_xlfn.CONCAT(Table1[[#This Row],[Project Year]]," - ",Table1[[#This Row],[Impact]])</f>
        <v>2023 - 600 meals</v>
      </c>
      <c r="Q94" s="11"/>
    </row>
    <row r="95" spans="1:17" hidden="1">
      <c r="A95" s="21" t="s">
        <v>204</v>
      </c>
      <c r="B95" s="21" t="s">
        <v>205</v>
      </c>
      <c r="C95" s="22" t="s">
        <v>206</v>
      </c>
      <c r="D95" s="23" t="s">
        <v>14</v>
      </c>
      <c r="E95" s="23"/>
      <c r="F95" s="23">
        <v>2024</v>
      </c>
      <c r="G95" s="100" t="s">
        <v>43</v>
      </c>
      <c r="H95" s="31" t="s">
        <v>268</v>
      </c>
      <c r="I95" s="23">
        <v>92</v>
      </c>
      <c r="J95" s="23"/>
      <c r="K95" s="25">
        <v>600</v>
      </c>
      <c r="L95" s="133">
        <v>400</v>
      </c>
      <c r="M95" s="51">
        <v>150000</v>
      </c>
      <c r="N95" s="124">
        <v>600</v>
      </c>
      <c r="O95" t="s">
        <v>263</v>
      </c>
      <c r="P95" t="str">
        <f>_xlfn.CONCAT(Table1[[#This Row],[Project Year]]," - ",Table1[[#This Row],[Impact]])</f>
        <v>2024 - 600 lunches</v>
      </c>
      <c r="Q95" s="11"/>
    </row>
    <row r="96" spans="1:17" hidden="1">
      <c r="A96" s="60" t="s">
        <v>204</v>
      </c>
      <c r="B96" s="60" t="s">
        <v>205</v>
      </c>
      <c r="C96" s="82" t="s">
        <v>206</v>
      </c>
      <c r="D96" s="32" t="s">
        <v>14</v>
      </c>
      <c r="E96" s="32"/>
      <c r="F96" s="32">
        <v>2025</v>
      </c>
      <c r="G96" s="98" t="s">
        <v>43</v>
      </c>
      <c r="H96" s="5" t="s">
        <v>354</v>
      </c>
      <c r="I96" s="23">
        <v>93</v>
      </c>
      <c r="J96" s="32"/>
      <c r="K96" s="34"/>
      <c r="L96" s="135">
        <v>100</v>
      </c>
      <c r="M96" s="50">
        <v>150000</v>
      </c>
      <c r="N96" s="128"/>
      <c r="O96" s="35" t="s">
        <v>390</v>
      </c>
      <c r="P96" s="33" t="str">
        <f>_xlfn.CONCAT(Table1[[#This Row],[Project Year]]," - ",Table1[[#This Row],[Impact]])</f>
        <v>2025 - Open Air School</v>
      </c>
      <c r="Q96" s="11"/>
    </row>
    <row r="97" spans="1:17" hidden="1">
      <c r="A97" s="14" t="s">
        <v>37</v>
      </c>
      <c r="B97" s="14" t="s">
        <v>38</v>
      </c>
      <c r="C97" s="15" t="s">
        <v>39</v>
      </c>
      <c r="D97" s="16" t="s">
        <v>14</v>
      </c>
      <c r="E97" s="16" t="s">
        <v>42</v>
      </c>
      <c r="F97" s="16">
        <v>2022</v>
      </c>
      <c r="G97" s="101" t="s">
        <v>353</v>
      </c>
      <c r="H97" s="5" t="s">
        <v>351</v>
      </c>
      <c r="I97" s="120">
        <v>94</v>
      </c>
      <c r="J97" s="16" t="s">
        <v>51</v>
      </c>
      <c r="K97" s="17">
        <v>41600</v>
      </c>
      <c r="L97" s="134">
        <v>124</v>
      </c>
      <c r="M97" s="48">
        <v>149460</v>
      </c>
      <c r="N97" s="124"/>
      <c r="O97" t="s">
        <v>234</v>
      </c>
      <c r="P97" t="str">
        <f>_xlfn.CONCAT(Table1[[#This Row],[Project Year]]," - ",Table1[[#This Row],[Impact]])</f>
        <v>2022 - 41 600 Litres of Water</v>
      </c>
      <c r="Q97" s="11"/>
    </row>
    <row r="98" spans="1:17" hidden="1">
      <c r="A98" s="14" t="s">
        <v>94</v>
      </c>
      <c r="B98" s="14" t="s">
        <v>95</v>
      </c>
      <c r="C98" s="20" t="s">
        <v>96</v>
      </c>
      <c r="D98" s="16" t="s">
        <v>14</v>
      </c>
      <c r="E98" s="16" t="s">
        <v>36</v>
      </c>
      <c r="F98" s="16">
        <v>2024</v>
      </c>
      <c r="G98" t="s">
        <v>369</v>
      </c>
      <c r="H98" s="5" t="s">
        <v>375</v>
      </c>
      <c r="I98" s="23">
        <v>95</v>
      </c>
      <c r="J98" s="16" t="s">
        <v>98</v>
      </c>
      <c r="K98" s="17">
        <v>120</v>
      </c>
      <c r="L98" s="134">
        <v>3</v>
      </c>
      <c r="M98" s="48">
        <v>140000</v>
      </c>
      <c r="N98" s="124">
        <f>Table1[[#This Row],[Quantity]]</f>
        <v>120</v>
      </c>
      <c r="O98" t="s">
        <v>330</v>
      </c>
      <c r="P98" t="str">
        <f>_xlfn.CONCAT(Table1[[#This Row],[Project Year]]," - ",Table1[[#This Row],[Impact]])</f>
        <v>2024 - 120 People</v>
      </c>
      <c r="Q98" s="11"/>
    </row>
    <row r="99" spans="1:17" hidden="1">
      <c r="A99" s="14" t="s">
        <v>10</v>
      </c>
      <c r="B99" s="14" t="s">
        <v>11</v>
      </c>
      <c r="C99" s="15" t="s">
        <v>12</v>
      </c>
      <c r="D99" s="14" t="s">
        <v>14</v>
      </c>
      <c r="E99" s="14" t="s">
        <v>15</v>
      </c>
      <c r="F99" s="14">
        <v>2024</v>
      </c>
      <c r="G99" t="s">
        <v>369</v>
      </c>
      <c r="H99" s="5" t="s">
        <v>375</v>
      </c>
      <c r="I99" s="23">
        <v>96</v>
      </c>
      <c r="J99" s="14" t="s">
        <v>16</v>
      </c>
      <c r="K99" s="167">
        <v>166</v>
      </c>
      <c r="L99" s="139"/>
      <c r="M99" s="47">
        <v>130109</v>
      </c>
      <c r="N99" s="124">
        <f>Table1[[#This Row],[Quantity]]</f>
        <v>166</v>
      </c>
      <c r="O99" t="s">
        <v>324</v>
      </c>
      <c r="P99" t="str">
        <f>_xlfn.CONCAT(Table1[[#This Row],[Project Year]]," - ",Table1[[#This Row],[Impact]])</f>
        <v>2024 - 166 People</v>
      </c>
      <c r="Q99" s="11"/>
    </row>
    <row r="100" spans="1:17" hidden="1">
      <c r="A100" s="14" t="s">
        <v>10</v>
      </c>
      <c r="B100" s="16" t="s">
        <v>11</v>
      </c>
      <c r="C100" s="18" t="s">
        <v>24</v>
      </c>
      <c r="D100" s="16" t="s">
        <v>14</v>
      </c>
      <c r="E100" s="16" t="s">
        <v>15</v>
      </c>
      <c r="F100" s="16">
        <v>2021</v>
      </c>
      <c r="G100" t="s">
        <v>369</v>
      </c>
      <c r="H100" s="5" t="s">
        <v>375</v>
      </c>
      <c r="I100" s="120">
        <v>97</v>
      </c>
      <c r="J100" s="16" t="s">
        <v>16</v>
      </c>
      <c r="K100" s="17">
        <v>33</v>
      </c>
      <c r="L100" s="134"/>
      <c r="M100" s="48">
        <v>129563</v>
      </c>
      <c r="N100" s="124">
        <f>Table1[[#This Row],[Quantity]]</f>
        <v>33</v>
      </c>
      <c r="O100" t="s">
        <v>327</v>
      </c>
      <c r="P100" t="str">
        <f>_xlfn.CONCAT(Table1[[#This Row],[Project Year]]," - ",Table1[[#This Row],[Impact]])</f>
        <v>2021 - 33 People</v>
      </c>
      <c r="Q100" s="11"/>
    </row>
    <row r="101" spans="1:17" hidden="1">
      <c r="A101" s="21" t="s">
        <v>204</v>
      </c>
      <c r="B101" s="23" t="s">
        <v>205</v>
      </c>
      <c r="C101" s="24" t="s">
        <v>206</v>
      </c>
      <c r="D101" s="23" t="s">
        <v>14</v>
      </c>
      <c r="E101" s="23"/>
      <c r="F101" s="23">
        <v>2023</v>
      </c>
      <c r="G101" s="95" t="s">
        <v>121</v>
      </c>
      <c r="H101" s="23" t="s">
        <v>207</v>
      </c>
      <c r="I101" s="23">
        <v>98</v>
      </c>
      <c r="J101" s="23"/>
      <c r="K101" s="25">
        <v>500</v>
      </c>
      <c r="L101" s="133">
        <v>12</v>
      </c>
      <c r="M101" s="51">
        <v>125000</v>
      </c>
      <c r="N101" s="124">
        <v>500</v>
      </c>
      <c r="O101" t="s">
        <v>392</v>
      </c>
      <c r="P101" s="11" t="str">
        <f>_xlfn.CONCAT(Table1[[#This Row],[Project Year]]," - ",Table1[[#This Row],[Impact]])</f>
        <v>2023 - 500 sanitary packs</v>
      </c>
      <c r="Q101" s="11"/>
    </row>
    <row r="102" spans="1:17" hidden="1">
      <c r="A102" s="21" t="s">
        <v>204</v>
      </c>
      <c r="B102" s="23" t="s">
        <v>205</v>
      </c>
      <c r="C102" s="24" t="s">
        <v>206</v>
      </c>
      <c r="D102" s="23" t="s">
        <v>14</v>
      </c>
      <c r="E102" s="23"/>
      <c r="F102" s="23">
        <v>2024</v>
      </c>
      <c r="G102" s="95" t="s">
        <v>121</v>
      </c>
      <c r="H102" s="23" t="s">
        <v>207</v>
      </c>
      <c r="I102" s="23">
        <v>99</v>
      </c>
      <c r="J102" s="23"/>
      <c r="K102" s="25">
        <v>500</v>
      </c>
      <c r="L102" s="133">
        <v>12</v>
      </c>
      <c r="M102" s="51">
        <v>125000</v>
      </c>
      <c r="N102" s="124">
        <v>500</v>
      </c>
      <c r="O102" t="s">
        <v>392</v>
      </c>
      <c r="P102" s="11" t="str">
        <f>_xlfn.CONCAT(Table1[[#This Row],[Project Year]]," - ",Table1[[#This Row],[Impact]])</f>
        <v>2024 - 500 sanitary packs</v>
      </c>
      <c r="Q102" s="11"/>
    </row>
    <row r="103" spans="1:17" s="33" customFormat="1" hidden="1">
      <c r="A103" s="21" t="s">
        <v>221</v>
      </c>
      <c r="B103" s="23" t="s">
        <v>222</v>
      </c>
      <c r="C103" s="24" t="s">
        <v>223</v>
      </c>
      <c r="D103" s="23" t="s">
        <v>224</v>
      </c>
      <c r="E103" s="23" t="s">
        <v>42</v>
      </c>
      <c r="F103" s="43">
        <v>2021</v>
      </c>
      <c r="G103" t="s">
        <v>377</v>
      </c>
      <c r="H103" s="23" t="s">
        <v>41</v>
      </c>
      <c r="I103" s="120">
        <v>100</v>
      </c>
      <c r="J103" s="31" t="s">
        <v>296</v>
      </c>
      <c r="K103" s="25">
        <v>1000</v>
      </c>
      <c r="L103" s="133">
        <v>250</v>
      </c>
      <c r="M103" s="51">
        <v>125000</v>
      </c>
      <c r="N103" s="124">
        <v>1000</v>
      </c>
      <c r="O103" t="s">
        <v>306</v>
      </c>
      <c r="P103" t="str">
        <f>_xlfn.CONCAT(Table1[[#This Row],[Project Year]]," - ",Table1[[#This Row],[Impact]])</f>
        <v>2021 - 1 000 blankets</v>
      </c>
    </row>
    <row r="104" spans="1:17" hidden="1">
      <c r="A104" s="21" t="s">
        <v>221</v>
      </c>
      <c r="B104" s="23" t="s">
        <v>222</v>
      </c>
      <c r="C104" s="24" t="s">
        <v>223</v>
      </c>
      <c r="D104" s="23" t="s">
        <v>224</v>
      </c>
      <c r="E104" s="23" t="s">
        <v>42</v>
      </c>
      <c r="F104" s="43">
        <v>2022</v>
      </c>
      <c r="G104" t="s">
        <v>377</v>
      </c>
      <c r="H104" s="23" t="s">
        <v>41</v>
      </c>
      <c r="I104" s="23">
        <v>101</v>
      </c>
      <c r="J104" s="31" t="s">
        <v>296</v>
      </c>
      <c r="K104" s="25">
        <v>1000</v>
      </c>
      <c r="L104" s="133">
        <v>250</v>
      </c>
      <c r="M104" s="51">
        <v>125000</v>
      </c>
      <c r="N104" s="124">
        <v>1000</v>
      </c>
      <c r="O104" t="s">
        <v>306</v>
      </c>
      <c r="P104" t="str">
        <f>_xlfn.CONCAT(Table1[[#This Row],[Project Year]]," - ",Table1[[#This Row],[Impact]])</f>
        <v>2022 - 1 000 blankets</v>
      </c>
      <c r="Q104" s="11"/>
    </row>
    <row r="105" spans="1:17" hidden="1">
      <c r="A105" s="21" t="s">
        <v>221</v>
      </c>
      <c r="B105" s="23" t="s">
        <v>222</v>
      </c>
      <c r="C105" s="24" t="s">
        <v>223</v>
      </c>
      <c r="D105" s="23" t="s">
        <v>224</v>
      </c>
      <c r="E105" s="23" t="s">
        <v>42</v>
      </c>
      <c r="F105" s="43">
        <v>2023</v>
      </c>
      <c r="G105" t="s">
        <v>377</v>
      </c>
      <c r="H105" s="23" t="s">
        <v>41</v>
      </c>
      <c r="I105" s="23">
        <v>102</v>
      </c>
      <c r="J105" s="31" t="s">
        <v>296</v>
      </c>
      <c r="K105" s="25">
        <v>1000</v>
      </c>
      <c r="L105" s="133">
        <v>250</v>
      </c>
      <c r="M105" s="51">
        <v>125000</v>
      </c>
      <c r="N105" s="124">
        <v>1000</v>
      </c>
      <c r="O105" t="s">
        <v>306</v>
      </c>
      <c r="P105" t="str">
        <f>_xlfn.CONCAT(Table1[[#This Row],[Project Year]]," - ",Table1[[#This Row],[Impact]])</f>
        <v>2023 - 1 000 blankets</v>
      </c>
      <c r="Q105" s="11"/>
    </row>
    <row r="106" spans="1:17" hidden="1">
      <c r="A106" s="21" t="s">
        <v>221</v>
      </c>
      <c r="B106" s="23" t="s">
        <v>222</v>
      </c>
      <c r="C106" s="24" t="s">
        <v>223</v>
      </c>
      <c r="D106" s="23" t="s">
        <v>224</v>
      </c>
      <c r="E106" s="23" t="s">
        <v>42</v>
      </c>
      <c r="F106" s="43">
        <v>2024</v>
      </c>
      <c r="G106" t="s">
        <v>377</v>
      </c>
      <c r="H106" s="23" t="s">
        <v>41</v>
      </c>
      <c r="I106" s="120">
        <v>103</v>
      </c>
      <c r="J106" s="31" t="s">
        <v>296</v>
      </c>
      <c r="K106" s="25">
        <v>1000</v>
      </c>
      <c r="L106" s="133">
        <v>250</v>
      </c>
      <c r="M106" s="51">
        <v>125000</v>
      </c>
      <c r="N106" s="124">
        <v>1000</v>
      </c>
      <c r="O106" t="s">
        <v>304</v>
      </c>
      <c r="P106" t="str">
        <f>_xlfn.CONCAT(Table1[[#This Row],[Project Year]]," - ",Table1[[#This Row],[Impact]])</f>
        <v>2024 - 1000 blankets</v>
      </c>
      <c r="Q106" s="11"/>
    </row>
    <row r="107" spans="1:17" hidden="1">
      <c r="A107" s="14" t="s">
        <v>94</v>
      </c>
      <c r="B107" s="16" t="s">
        <v>95</v>
      </c>
      <c r="C107" s="81" t="s">
        <v>96</v>
      </c>
      <c r="D107" s="16" t="s">
        <v>14</v>
      </c>
      <c r="E107" s="16" t="s">
        <v>36</v>
      </c>
      <c r="F107" s="16">
        <v>2023</v>
      </c>
      <c r="G107" t="s">
        <v>369</v>
      </c>
      <c r="H107" s="5" t="s">
        <v>375</v>
      </c>
      <c r="I107" s="23">
        <v>104</v>
      </c>
      <c r="J107" s="16" t="s">
        <v>98</v>
      </c>
      <c r="K107" s="17">
        <v>150</v>
      </c>
      <c r="L107" s="134">
        <v>2</v>
      </c>
      <c r="M107" s="48">
        <v>124000</v>
      </c>
      <c r="N107" s="124">
        <f>Table1[[#This Row],[Quantity]]</f>
        <v>150</v>
      </c>
      <c r="O107" t="s">
        <v>329</v>
      </c>
      <c r="P107" t="str">
        <f>_xlfn.CONCAT(Table1[[#This Row],[Project Year]]," - ",Table1[[#This Row],[Impact]])</f>
        <v>2023 - 150 People</v>
      </c>
      <c r="Q107" s="11"/>
    </row>
    <row r="108" spans="1:17" hidden="1">
      <c r="A108" s="21" t="s">
        <v>55</v>
      </c>
      <c r="B108" s="23" t="s">
        <v>56</v>
      </c>
      <c r="C108" s="24" t="s">
        <v>57</v>
      </c>
      <c r="D108" s="23" t="s">
        <v>74</v>
      </c>
      <c r="E108" s="23" t="s">
        <v>60</v>
      </c>
      <c r="F108" s="23">
        <v>2023</v>
      </c>
      <c r="G108" s="93" t="s">
        <v>121</v>
      </c>
      <c r="H108" s="16" t="s">
        <v>66</v>
      </c>
      <c r="I108" s="23">
        <v>105</v>
      </c>
      <c r="J108" s="23"/>
      <c r="K108" s="25" t="s">
        <v>73</v>
      </c>
      <c r="L108" s="133">
        <v>1200</v>
      </c>
      <c r="M108" s="51">
        <v>124000</v>
      </c>
      <c r="N108" s="124">
        <v>850</v>
      </c>
      <c r="O108" s="118" t="s">
        <v>286</v>
      </c>
      <c r="P108" s="118" t="str">
        <f>_xlfn.CONCAT(Table1[[#This Row],[Project Year]]," - ",Table1[[#This Row],[Impact]])</f>
        <v>2023 - 850 patients, 428 Glasses Dispensed (16 Clinics)</v>
      </c>
      <c r="Q108" s="11"/>
    </row>
    <row r="109" spans="1:17" hidden="1">
      <c r="A109" s="14" t="s">
        <v>10</v>
      </c>
      <c r="B109" s="16" t="s">
        <v>11</v>
      </c>
      <c r="C109" s="18" t="s">
        <v>24</v>
      </c>
      <c r="D109" s="16" t="s">
        <v>14</v>
      </c>
      <c r="E109" s="16" t="s">
        <v>15</v>
      </c>
      <c r="F109" s="16">
        <v>2021</v>
      </c>
      <c r="G109" s="11" t="s">
        <v>43</v>
      </c>
      <c r="H109" s="57" t="s">
        <v>358</v>
      </c>
      <c r="I109" s="120">
        <v>106</v>
      </c>
      <c r="J109" s="16" t="s">
        <v>27</v>
      </c>
      <c r="K109" s="17">
        <v>12232</v>
      </c>
      <c r="L109" s="134"/>
      <c r="M109" s="48">
        <v>123090</v>
      </c>
      <c r="N109" s="124"/>
      <c r="O109" t="s">
        <v>386</v>
      </c>
      <c r="P109" s="11" t="str">
        <f>_xlfn.CONCAT(Table1[[#This Row],[Project Year]]," - ",Table1[[#This Row],[Impact]])</f>
        <v>2021 - 12k school kits</v>
      </c>
      <c r="Q109" s="11"/>
    </row>
    <row r="110" spans="1:17" hidden="1">
      <c r="A110" s="69" t="s">
        <v>37</v>
      </c>
      <c r="B110" s="16" t="s">
        <v>38</v>
      </c>
      <c r="C110" s="18" t="s">
        <v>39</v>
      </c>
      <c r="D110" s="16" t="s">
        <v>14</v>
      </c>
      <c r="E110" s="16" t="s">
        <v>42</v>
      </c>
      <c r="F110" s="16">
        <v>2022</v>
      </c>
      <c r="G110" t="s">
        <v>377</v>
      </c>
      <c r="H110" s="8" t="s">
        <v>89</v>
      </c>
      <c r="I110" s="23">
        <v>107</v>
      </c>
      <c r="J110" s="16" t="s">
        <v>52</v>
      </c>
      <c r="K110" s="17">
        <v>500</v>
      </c>
      <c r="L110" s="134">
        <v>124</v>
      </c>
      <c r="M110" s="48">
        <v>122500</v>
      </c>
      <c r="N110" s="124"/>
      <c r="O110" s="96" t="s">
        <v>388</v>
      </c>
      <c r="P110" s="11" t="str">
        <f>_xlfn.CONCAT(Table1[[#This Row],[Project Year]]," - ",Table1[[#This Row],[Impact]])</f>
        <v>2022 - 500 Hampers</v>
      </c>
      <c r="Q110" s="11"/>
    </row>
    <row r="111" spans="1:17" hidden="1">
      <c r="A111" s="65" t="s">
        <v>37</v>
      </c>
      <c r="B111" s="16" t="s">
        <v>38</v>
      </c>
      <c r="C111" s="18" t="s">
        <v>39</v>
      </c>
      <c r="D111" s="16" t="s">
        <v>46</v>
      </c>
      <c r="E111" s="16" t="s">
        <v>45</v>
      </c>
      <c r="F111" s="16">
        <v>2024</v>
      </c>
      <c r="G111" s="11" t="s">
        <v>43</v>
      </c>
      <c r="H111" s="5" t="s">
        <v>354</v>
      </c>
      <c r="I111" s="23">
        <v>108</v>
      </c>
      <c r="J111" s="16" t="s">
        <v>44</v>
      </c>
      <c r="K111" s="17">
        <v>797</v>
      </c>
      <c r="L111" s="134">
        <v>58</v>
      </c>
      <c r="M111" s="48">
        <v>117480</v>
      </c>
      <c r="N111" s="124">
        <f>Table1[[#This Row],[Quantity]]</f>
        <v>797</v>
      </c>
      <c r="O111" s="96" t="s">
        <v>253</v>
      </c>
      <c r="P111" t="str">
        <f>_xlfn.CONCAT(Table1[[#This Row],[Project Year]]," - ",Table1[[#This Row],[Impact]])</f>
        <v>2024 - 797 students</v>
      </c>
      <c r="Q111" s="11"/>
    </row>
    <row r="112" spans="1:17" hidden="1">
      <c r="A112" s="26" t="s">
        <v>204</v>
      </c>
      <c r="B112" s="23" t="s">
        <v>205</v>
      </c>
      <c r="C112" s="24" t="s">
        <v>206</v>
      </c>
      <c r="D112" s="23" t="s">
        <v>14</v>
      </c>
      <c r="E112" s="23" t="s">
        <v>212</v>
      </c>
      <c r="F112" s="23">
        <v>2021</v>
      </c>
      <c r="G112" t="s">
        <v>377</v>
      </c>
      <c r="H112" s="31" t="s">
        <v>309</v>
      </c>
      <c r="I112" s="120">
        <v>109</v>
      </c>
      <c r="J112" s="31" t="s">
        <v>308</v>
      </c>
      <c r="K112" s="25" t="s">
        <v>211</v>
      </c>
      <c r="L112" s="133">
        <v>120</v>
      </c>
      <c r="M112" s="51">
        <v>108000</v>
      </c>
      <c r="N112" s="124"/>
      <c r="O112" s="96" t="s">
        <v>308</v>
      </c>
      <c r="P112" s="11" t="str">
        <f>_xlfn.CONCAT(Table1[[#This Row],[Project Year]]," - ",Table1[[#This Row],[Impact]])</f>
        <v>2021 - Children's Home</v>
      </c>
      <c r="Q112" s="11"/>
    </row>
    <row r="113" spans="1:17" hidden="1">
      <c r="A113" s="66" t="s">
        <v>10</v>
      </c>
      <c r="B113" s="58" t="s">
        <v>11</v>
      </c>
      <c r="C113" s="62" t="s">
        <v>24</v>
      </c>
      <c r="D113" s="58" t="s">
        <v>14</v>
      </c>
      <c r="E113" s="58" t="s">
        <v>15</v>
      </c>
      <c r="F113" s="58">
        <v>2020</v>
      </c>
      <c r="G113" s="33" t="s">
        <v>43</v>
      </c>
      <c r="H113" s="57" t="s">
        <v>358</v>
      </c>
      <c r="I113" s="23">
        <v>110</v>
      </c>
      <c r="J113" s="58" t="s">
        <v>17</v>
      </c>
      <c r="K113" s="63">
        <v>37900</v>
      </c>
      <c r="L113" s="141"/>
      <c r="M113" s="64">
        <v>104218</v>
      </c>
      <c r="N113" s="61"/>
      <c r="O113" s="122" t="s">
        <v>384</v>
      </c>
      <c r="P113" s="33" t="str">
        <f>_xlfn.CONCAT(Table1[[#This Row],[Project Year]]," - ",Table1[[#This Row],[Impact]])</f>
        <v>2020 - 38k literature packs</v>
      </c>
      <c r="Q113" s="11"/>
    </row>
    <row r="114" spans="1:17" hidden="1">
      <c r="A114" s="66" t="s">
        <v>10</v>
      </c>
      <c r="B114" s="58" t="s">
        <v>11</v>
      </c>
      <c r="C114" s="62" t="s">
        <v>24</v>
      </c>
      <c r="D114" s="58" t="s">
        <v>14</v>
      </c>
      <c r="E114" s="58" t="s">
        <v>15</v>
      </c>
      <c r="F114" s="58">
        <v>2021</v>
      </c>
      <c r="G114" s="97" t="s">
        <v>43</v>
      </c>
      <c r="H114" s="57" t="s">
        <v>358</v>
      </c>
      <c r="I114" s="23">
        <v>111</v>
      </c>
      <c r="J114" s="58" t="s">
        <v>17</v>
      </c>
      <c r="K114" s="63">
        <v>36280</v>
      </c>
      <c r="L114" s="141"/>
      <c r="M114" s="64">
        <v>100735</v>
      </c>
      <c r="N114" s="61"/>
      <c r="O114" s="122" t="s">
        <v>385</v>
      </c>
      <c r="P114" s="33" t="str">
        <f>_xlfn.CONCAT(Table1[[#This Row],[Project Year]]," - ",Table1[[#This Row],[Impact]])</f>
        <v>2021 - 36k literature packs</v>
      </c>
      <c r="Q114" s="11"/>
    </row>
    <row r="115" spans="1:17" hidden="1">
      <c r="A115" s="26" t="s">
        <v>204</v>
      </c>
      <c r="B115" s="23" t="s">
        <v>205</v>
      </c>
      <c r="C115" s="24" t="s">
        <v>206</v>
      </c>
      <c r="D115" s="23" t="s">
        <v>14</v>
      </c>
      <c r="E115" s="23"/>
      <c r="F115" s="23">
        <v>2020</v>
      </c>
      <c r="G115" t="s">
        <v>377</v>
      </c>
      <c r="H115" s="23" t="s">
        <v>41</v>
      </c>
      <c r="I115" s="120">
        <v>112</v>
      </c>
      <c r="J115" s="23"/>
      <c r="K115" s="25">
        <v>500</v>
      </c>
      <c r="L115" s="133">
        <v>12</v>
      </c>
      <c r="M115" s="51">
        <v>100000</v>
      </c>
      <c r="N115" s="124">
        <f>Table1[[#This Row],[Quantity]]</f>
        <v>500</v>
      </c>
      <c r="O115" s="96" t="s">
        <v>290</v>
      </c>
      <c r="P115" t="str">
        <f>_xlfn.CONCAT(Table1[[#This Row],[Project Year]]," - ",Table1[[#This Row],[Impact]])</f>
        <v>2020 - 500 blankets</v>
      </c>
      <c r="Q115" s="11"/>
    </row>
    <row r="116" spans="1:17" hidden="1">
      <c r="A116" s="26" t="s">
        <v>204</v>
      </c>
      <c r="B116" s="23" t="s">
        <v>205</v>
      </c>
      <c r="C116" s="24" t="s">
        <v>206</v>
      </c>
      <c r="D116" s="23" t="s">
        <v>14</v>
      </c>
      <c r="E116" s="23"/>
      <c r="F116" s="23">
        <v>2021</v>
      </c>
      <c r="G116" t="s">
        <v>377</v>
      </c>
      <c r="H116" s="23" t="s">
        <v>41</v>
      </c>
      <c r="I116" s="23">
        <v>113</v>
      </c>
      <c r="J116" s="23"/>
      <c r="K116" s="25">
        <v>500</v>
      </c>
      <c r="L116" s="133">
        <v>12</v>
      </c>
      <c r="M116" s="51">
        <v>100000</v>
      </c>
      <c r="N116" s="124">
        <f>Table1[[#This Row],[Quantity]]</f>
        <v>500</v>
      </c>
      <c r="O116" t="s">
        <v>290</v>
      </c>
      <c r="P116" t="str">
        <f>_xlfn.CONCAT(Table1[[#This Row],[Project Year]]," - ",Table1[[#This Row],[Impact]])</f>
        <v>2021 - 500 blankets</v>
      </c>
      <c r="Q116" s="11"/>
    </row>
    <row r="117" spans="1:17" hidden="1">
      <c r="A117" s="26" t="s">
        <v>204</v>
      </c>
      <c r="B117" s="23" t="s">
        <v>205</v>
      </c>
      <c r="C117" s="24" t="s">
        <v>206</v>
      </c>
      <c r="D117" s="23" t="s">
        <v>14</v>
      </c>
      <c r="E117" s="23"/>
      <c r="F117" s="23">
        <v>2022</v>
      </c>
      <c r="G117" t="s">
        <v>377</v>
      </c>
      <c r="H117" s="23" t="s">
        <v>41</v>
      </c>
      <c r="I117" s="23">
        <v>114</v>
      </c>
      <c r="J117" s="23"/>
      <c r="K117" s="25">
        <v>500</v>
      </c>
      <c r="L117" s="133">
        <v>12</v>
      </c>
      <c r="M117" s="51">
        <v>100000</v>
      </c>
      <c r="N117" s="124">
        <f>Table1[[#This Row],[Quantity]]</f>
        <v>500</v>
      </c>
      <c r="O117" t="s">
        <v>290</v>
      </c>
      <c r="P117" t="str">
        <f>_xlfn.CONCAT(Table1[[#This Row],[Project Year]]," - ",Table1[[#This Row],[Impact]])</f>
        <v>2022 - 500 blankets</v>
      </c>
      <c r="Q117" s="11"/>
    </row>
    <row r="118" spans="1:17" hidden="1">
      <c r="A118" s="26" t="s">
        <v>55</v>
      </c>
      <c r="B118" s="23" t="s">
        <v>56</v>
      </c>
      <c r="C118" s="24" t="s">
        <v>57</v>
      </c>
      <c r="D118" s="23" t="s">
        <v>14</v>
      </c>
      <c r="E118" s="23" t="s">
        <v>60</v>
      </c>
      <c r="F118" s="23">
        <v>2023</v>
      </c>
      <c r="G118" s="23" t="s">
        <v>121</v>
      </c>
      <c r="H118" s="5" t="s">
        <v>364</v>
      </c>
      <c r="I118" s="120">
        <v>115</v>
      </c>
      <c r="J118" s="23"/>
      <c r="K118" s="25" t="s">
        <v>72</v>
      </c>
      <c r="L118" s="133">
        <v>708</v>
      </c>
      <c r="M118" s="51">
        <v>96000</v>
      </c>
      <c r="N118" s="124">
        <v>443</v>
      </c>
      <c r="O118" s="36" t="s">
        <v>285</v>
      </c>
      <c r="P118" s="118" t="str">
        <f>_xlfn.CONCAT(Table1[[#This Row],[Project Year]]," - ",Table1[[#This Row],[Impact]])</f>
        <v>2023 - 443 patients (12 Clinics)</v>
      </c>
      <c r="Q118" s="11"/>
    </row>
    <row r="119" spans="1:17" hidden="1">
      <c r="A119" s="26" t="s">
        <v>55</v>
      </c>
      <c r="B119" s="23" t="s">
        <v>56</v>
      </c>
      <c r="C119" s="24" t="s">
        <v>57</v>
      </c>
      <c r="D119" s="23" t="s">
        <v>64</v>
      </c>
      <c r="E119" s="23" t="s">
        <v>60</v>
      </c>
      <c r="F119" s="23">
        <v>2022</v>
      </c>
      <c r="G119" s="23" t="s">
        <v>121</v>
      </c>
      <c r="H119" s="16" t="s">
        <v>61</v>
      </c>
      <c r="I119" s="23">
        <v>116</v>
      </c>
      <c r="J119" s="23"/>
      <c r="K119" s="25" t="s">
        <v>63</v>
      </c>
      <c r="L119" s="133">
        <v>984</v>
      </c>
      <c r="M119" s="51">
        <v>94000</v>
      </c>
      <c r="N119" s="124">
        <v>420</v>
      </c>
      <c r="O119" s="36" t="s">
        <v>282</v>
      </c>
      <c r="P119" s="118" t="str">
        <f>_xlfn.CONCAT(Table1[[#This Row],[Project Year]]," - ",Table1[[#This Row],[Impact]])</f>
        <v>2022 - 420 patients (5 Clinics)</v>
      </c>
      <c r="Q119" s="11"/>
    </row>
    <row r="120" spans="1:17" hidden="1">
      <c r="A120" s="26" t="s">
        <v>55</v>
      </c>
      <c r="B120" s="23" t="s">
        <v>56</v>
      </c>
      <c r="C120" s="24" t="s">
        <v>57</v>
      </c>
      <c r="D120" s="23" t="s">
        <v>14</v>
      </c>
      <c r="E120" s="23" t="s">
        <v>60</v>
      </c>
      <c r="F120" s="23">
        <v>2024</v>
      </c>
      <c r="G120" s="23" t="s">
        <v>121</v>
      </c>
      <c r="H120" s="5" t="s">
        <v>364</v>
      </c>
      <c r="I120" s="23">
        <v>117</v>
      </c>
      <c r="J120" s="23"/>
      <c r="K120" s="25" t="s">
        <v>78</v>
      </c>
      <c r="L120" s="133">
        <v>732</v>
      </c>
      <c r="M120" s="51">
        <v>94000</v>
      </c>
      <c r="N120" s="124">
        <v>528</v>
      </c>
      <c r="O120" s="36" t="s">
        <v>287</v>
      </c>
      <c r="P120" s="118" t="str">
        <f>_xlfn.CONCAT(Table1[[#This Row],[Project Year]]," - ",Table1[[#This Row],[Impact]])</f>
        <v>2024 - 528 patients (13 Clinics)</v>
      </c>
      <c r="Q120" s="11"/>
    </row>
    <row r="121" spans="1:17" hidden="1">
      <c r="A121" s="65" t="s">
        <v>10</v>
      </c>
      <c r="B121" s="16" t="s">
        <v>11</v>
      </c>
      <c r="C121" s="18" t="s">
        <v>24</v>
      </c>
      <c r="D121" s="16" t="s">
        <v>14</v>
      </c>
      <c r="E121" s="16" t="s">
        <v>15</v>
      </c>
      <c r="F121" s="16">
        <v>2020</v>
      </c>
      <c r="G121" t="s">
        <v>369</v>
      </c>
      <c r="H121" s="5" t="s">
        <v>375</v>
      </c>
      <c r="I121" s="120">
        <v>118</v>
      </c>
      <c r="J121" s="16" t="s">
        <v>16</v>
      </c>
      <c r="K121" s="17">
        <v>34</v>
      </c>
      <c r="L121" s="134"/>
      <c r="M121" s="48">
        <v>91609</v>
      </c>
      <c r="N121" s="124">
        <f>Table1[[#This Row],[Quantity]]</f>
        <v>34</v>
      </c>
      <c r="O121" s="96" t="s">
        <v>328</v>
      </c>
      <c r="P121" t="str">
        <f>_xlfn.CONCAT(Table1[[#This Row],[Project Year]]," - ",Table1[[#This Row],[Impact]])</f>
        <v>2020 - 34 People</v>
      </c>
      <c r="Q121" s="11"/>
    </row>
    <row r="122" spans="1:17" ht="42" hidden="1">
      <c r="A122" s="26" t="s">
        <v>55</v>
      </c>
      <c r="B122" s="23" t="s">
        <v>56</v>
      </c>
      <c r="C122" s="24" t="s">
        <v>57</v>
      </c>
      <c r="D122" s="23" t="s">
        <v>74</v>
      </c>
      <c r="E122" s="23" t="s">
        <v>60</v>
      </c>
      <c r="F122" s="23">
        <v>2024</v>
      </c>
      <c r="G122" s="23" t="s">
        <v>121</v>
      </c>
      <c r="H122" s="16" t="s">
        <v>66</v>
      </c>
      <c r="I122" s="23">
        <v>119</v>
      </c>
      <c r="J122" s="23"/>
      <c r="K122" s="25" t="s">
        <v>79</v>
      </c>
      <c r="L122" s="133">
        <v>1308</v>
      </c>
      <c r="M122" s="51">
        <v>91000</v>
      </c>
      <c r="N122" s="124">
        <v>823</v>
      </c>
      <c r="O122" s="41" t="s">
        <v>288</v>
      </c>
      <c r="P122" s="121" t="str">
        <f>_xlfn.CONCAT(Table1[[#This Row],[Project Year]]," - ",Table1[[#This Row],[Impact]])</f>
        <v>2024 - 823 patients (15 Clinics)</v>
      </c>
      <c r="Q122" s="11"/>
    </row>
    <row r="123" spans="1:17" hidden="1">
      <c r="A123" s="26" t="s">
        <v>103</v>
      </c>
      <c r="B123" s="23" t="s">
        <v>112</v>
      </c>
      <c r="C123" s="24" t="s">
        <v>113</v>
      </c>
      <c r="D123" s="23" t="s">
        <v>14</v>
      </c>
      <c r="E123" s="23" t="s">
        <v>48</v>
      </c>
      <c r="F123" s="23">
        <v>2024</v>
      </c>
      <c r="G123" s="101" t="s">
        <v>353</v>
      </c>
      <c r="H123" s="31" t="s">
        <v>350</v>
      </c>
      <c r="I123" s="23">
        <v>120</v>
      </c>
      <c r="J123" s="23" t="s">
        <v>35</v>
      </c>
      <c r="K123" s="25">
        <v>25000</v>
      </c>
      <c r="L123" s="133">
        <v>120</v>
      </c>
      <c r="M123" s="49">
        <v>90000</v>
      </c>
      <c r="N123" s="124"/>
      <c r="O123" s="96" t="s">
        <v>235</v>
      </c>
      <c r="P123" t="str">
        <f>_xlfn.CONCAT(Table1[[#This Row],[Project Year]]," - ",Table1[[#This Row],[Impact]])</f>
        <v>2024 - 25 000 Meals</v>
      </c>
      <c r="Q123" s="11"/>
    </row>
    <row r="124" spans="1:17" ht="28" hidden="1">
      <c r="A124" s="65" t="s">
        <v>10</v>
      </c>
      <c r="B124" s="16" t="s">
        <v>11</v>
      </c>
      <c r="C124" s="18" t="s">
        <v>12</v>
      </c>
      <c r="D124" s="16" t="s">
        <v>14</v>
      </c>
      <c r="E124" s="16" t="s">
        <v>15</v>
      </c>
      <c r="F124" s="16">
        <v>2023</v>
      </c>
      <c r="G124" t="s">
        <v>377</v>
      </c>
      <c r="H124" s="5" t="s">
        <v>299</v>
      </c>
      <c r="I124" s="120">
        <v>121</v>
      </c>
      <c r="J124" s="8" t="s">
        <v>298</v>
      </c>
      <c r="K124" s="17">
        <v>8</v>
      </c>
      <c r="L124" s="134"/>
      <c r="M124" s="48">
        <v>86940</v>
      </c>
      <c r="N124" s="124"/>
      <c r="O124" s="96" t="s">
        <v>316</v>
      </c>
      <c r="P124" t="str">
        <f>_xlfn.CONCAT(Table1[[#This Row],[Project Year]]," - ",Table1[[#This Row],[Impact]])</f>
        <v>2023 - 8 Rain Water Tanks</v>
      </c>
      <c r="Q124" s="11"/>
    </row>
    <row r="125" spans="1:17" hidden="1">
      <c r="A125" s="26" t="s">
        <v>55</v>
      </c>
      <c r="B125" s="23" t="s">
        <v>56</v>
      </c>
      <c r="C125" s="24" t="s">
        <v>57</v>
      </c>
      <c r="D125" s="23" t="s">
        <v>14</v>
      </c>
      <c r="E125" s="23" t="s">
        <v>60</v>
      </c>
      <c r="F125" s="23">
        <v>2024</v>
      </c>
      <c r="G125" s="23" t="s">
        <v>121</v>
      </c>
      <c r="H125" s="5" t="s">
        <v>363</v>
      </c>
      <c r="I125" s="23">
        <v>122</v>
      </c>
      <c r="J125" s="23"/>
      <c r="K125" s="25" t="s">
        <v>77</v>
      </c>
      <c r="L125" s="133"/>
      <c r="M125" s="51">
        <v>85000</v>
      </c>
      <c r="N125" s="124">
        <v>75</v>
      </c>
      <c r="O125" s="36" t="s">
        <v>77</v>
      </c>
      <c r="P125" s="118" t="str">
        <f>_xlfn.CONCAT(Table1[[#This Row],[Project Year]]," - ",Table1[[#This Row],[Impact]])</f>
        <v>2024 - 75 operations</v>
      </c>
      <c r="Q125" s="11"/>
    </row>
    <row r="126" spans="1:17" hidden="1">
      <c r="A126" s="65" t="s">
        <v>37</v>
      </c>
      <c r="B126" s="16" t="s">
        <v>38</v>
      </c>
      <c r="C126" s="18" t="s">
        <v>39</v>
      </c>
      <c r="D126" s="16" t="s">
        <v>14</v>
      </c>
      <c r="E126" s="16" t="s">
        <v>42</v>
      </c>
      <c r="F126" s="16">
        <v>2025</v>
      </c>
      <c r="G126" t="s">
        <v>377</v>
      </c>
      <c r="H126" s="16" t="s">
        <v>41</v>
      </c>
      <c r="I126" s="23">
        <v>123</v>
      </c>
      <c r="J126" s="16" t="s">
        <v>41</v>
      </c>
      <c r="K126" s="17">
        <v>1000</v>
      </c>
      <c r="L126" s="134">
        <v>27</v>
      </c>
      <c r="M126" s="48">
        <v>83600.2</v>
      </c>
      <c r="N126" s="124">
        <f>Table1[[#This Row],[Quantity]]</f>
        <v>1000</v>
      </c>
      <c r="O126" s="96" t="s">
        <v>306</v>
      </c>
      <c r="P126" t="str">
        <f>_xlfn.CONCAT(Table1[[#This Row],[Project Year]]," - ",Table1[[#This Row],[Impact]])</f>
        <v>2025 - 1 000 blankets</v>
      </c>
      <c r="Q126" s="11"/>
    </row>
    <row r="127" spans="1:17" hidden="1">
      <c r="A127" s="65" t="s">
        <v>37</v>
      </c>
      <c r="B127" s="16" t="s">
        <v>38</v>
      </c>
      <c r="C127" s="18" t="s">
        <v>39</v>
      </c>
      <c r="D127" s="16" t="s">
        <v>14</v>
      </c>
      <c r="E127" s="16" t="s">
        <v>42</v>
      </c>
      <c r="F127" s="16">
        <v>2024</v>
      </c>
      <c r="G127" t="s">
        <v>377</v>
      </c>
      <c r="H127" s="16" t="s">
        <v>41</v>
      </c>
      <c r="I127" s="120">
        <v>124</v>
      </c>
      <c r="J127" s="16" t="s">
        <v>41</v>
      </c>
      <c r="K127" s="17">
        <v>1060</v>
      </c>
      <c r="L127" s="134">
        <v>45</v>
      </c>
      <c r="M127" s="48">
        <v>83600.2</v>
      </c>
      <c r="N127" s="124">
        <f>Table1[[#This Row],[Quantity]]</f>
        <v>1060</v>
      </c>
      <c r="O127" s="96" t="s">
        <v>305</v>
      </c>
      <c r="P127" t="str">
        <f>_xlfn.CONCAT(Table1[[#This Row],[Project Year]]," - ",Table1[[#This Row],[Impact]])</f>
        <v>2024 - 1 060 blankets</v>
      </c>
      <c r="Q127" s="11"/>
    </row>
    <row r="128" spans="1:17" hidden="1">
      <c r="A128" s="65" t="s">
        <v>10</v>
      </c>
      <c r="B128" s="16" t="s">
        <v>11</v>
      </c>
      <c r="C128" s="18" t="s">
        <v>12</v>
      </c>
      <c r="D128" s="16" t="s">
        <v>14</v>
      </c>
      <c r="E128" s="16" t="s">
        <v>15</v>
      </c>
      <c r="F128" s="16">
        <v>2023</v>
      </c>
      <c r="G128" t="s">
        <v>377</v>
      </c>
      <c r="H128" s="5" t="s">
        <v>367</v>
      </c>
      <c r="I128" s="23">
        <v>125</v>
      </c>
      <c r="J128" s="16" t="s">
        <v>20</v>
      </c>
      <c r="K128" s="17">
        <v>40</v>
      </c>
      <c r="L128" s="134"/>
      <c r="M128" s="48">
        <v>80000</v>
      </c>
      <c r="N128" s="124"/>
      <c r="O128" t="s">
        <v>314</v>
      </c>
      <c r="P128" t="str">
        <f>_xlfn.CONCAT(Table1[[#This Row],[Project Year]]," - ",Table1[[#This Row],[Impact]])</f>
        <v>2023 - 40 families</v>
      </c>
      <c r="Q128" s="11"/>
    </row>
    <row r="129" spans="1:17" hidden="1">
      <c r="A129" s="65" t="s">
        <v>10</v>
      </c>
      <c r="B129" s="16" t="s">
        <v>11</v>
      </c>
      <c r="C129" s="18" t="s">
        <v>24</v>
      </c>
      <c r="D129" s="16" t="s">
        <v>14</v>
      </c>
      <c r="E129" s="16" t="s">
        <v>15</v>
      </c>
      <c r="F129" s="16">
        <v>2022</v>
      </c>
      <c r="G129" s="94" t="s">
        <v>43</v>
      </c>
      <c r="H129" s="57" t="s">
        <v>358</v>
      </c>
      <c r="I129" s="23">
        <v>126</v>
      </c>
      <c r="J129" s="14" t="s">
        <v>25</v>
      </c>
      <c r="K129" s="17">
        <v>15978</v>
      </c>
      <c r="L129" s="134"/>
      <c r="M129" s="48">
        <v>75773.710000000006</v>
      </c>
      <c r="N129" s="124"/>
      <c r="O129" t="s">
        <v>387</v>
      </c>
      <c r="P129" s="11" t="str">
        <f>_xlfn.CONCAT(Table1[[#This Row],[Project Year]]," - ",Table1[[#This Row],[Impact]])</f>
        <v>2022 - 16k school kits</v>
      </c>
      <c r="Q129" s="11"/>
    </row>
    <row r="130" spans="1:17" hidden="1">
      <c r="A130" s="26" t="s">
        <v>204</v>
      </c>
      <c r="B130" s="23" t="s">
        <v>205</v>
      </c>
      <c r="C130" s="24" t="s">
        <v>206</v>
      </c>
      <c r="D130" s="23" t="s">
        <v>14</v>
      </c>
      <c r="E130" s="23"/>
      <c r="F130" s="23">
        <v>2025</v>
      </c>
      <c r="G130" s="5" t="s">
        <v>43</v>
      </c>
      <c r="H130" s="31" t="s">
        <v>268</v>
      </c>
      <c r="I130" s="120">
        <v>127</v>
      </c>
      <c r="J130" s="21"/>
      <c r="K130" s="25">
        <v>300</v>
      </c>
      <c r="L130" s="133">
        <v>200</v>
      </c>
      <c r="M130" s="51">
        <v>75000</v>
      </c>
      <c r="N130" s="126">
        <v>300</v>
      </c>
      <c r="O130" t="s">
        <v>265</v>
      </c>
      <c r="P130" t="str">
        <f>_xlfn.CONCAT(Table1[[#This Row],[Project Year]]," - ",Table1[[#This Row],[Impact]])</f>
        <v>2025 - 300 lunches</v>
      </c>
      <c r="Q130" s="11"/>
    </row>
    <row r="131" spans="1:17" hidden="1">
      <c r="A131" s="65" t="s">
        <v>10</v>
      </c>
      <c r="B131" s="16" t="s">
        <v>11</v>
      </c>
      <c r="C131" s="18" t="s">
        <v>12</v>
      </c>
      <c r="D131" s="16" t="s">
        <v>14</v>
      </c>
      <c r="E131" s="16" t="s">
        <v>15</v>
      </c>
      <c r="F131" s="16">
        <v>2024</v>
      </c>
      <c r="G131" t="s">
        <v>377</v>
      </c>
      <c r="H131" s="5" t="s">
        <v>367</v>
      </c>
      <c r="I131" s="23">
        <v>128</v>
      </c>
      <c r="J131" s="14" t="s">
        <v>20</v>
      </c>
      <c r="K131" s="17">
        <v>35</v>
      </c>
      <c r="L131" s="134"/>
      <c r="M131" s="48">
        <v>70000</v>
      </c>
      <c r="N131" s="124"/>
      <c r="O131" t="s">
        <v>293</v>
      </c>
      <c r="P131" t="str">
        <f>_xlfn.CONCAT(Table1[[#This Row],[Project Year]]," - ",Table1[[#This Row],[Impact]])</f>
        <v>2024 - 35 families</v>
      </c>
      <c r="Q131" s="11"/>
    </row>
    <row r="132" spans="1:17" hidden="1">
      <c r="A132" s="26" t="s">
        <v>204</v>
      </c>
      <c r="B132" s="23" t="s">
        <v>205</v>
      </c>
      <c r="C132" s="24" t="s">
        <v>206</v>
      </c>
      <c r="D132" s="23" t="s">
        <v>14</v>
      </c>
      <c r="E132" s="23"/>
      <c r="F132" s="23">
        <v>2022</v>
      </c>
      <c r="G132" s="5" t="s">
        <v>43</v>
      </c>
      <c r="H132" s="31" t="s">
        <v>359</v>
      </c>
      <c r="I132" s="23">
        <v>129</v>
      </c>
      <c r="J132" s="21"/>
      <c r="K132" s="25">
        <v>300</v>
      </c>
      <c r="L132" s="133">
        <v>15</v>
      </c>
      <c r="M132" s="51">
        <v>68310</v>
      </c>
      <c r="N132" s="124">
        <f>Table1[[#This Row],[Quantity]]</f>
        <v>300</v>
      </c>
      <c r="O132" t="s">
        <v>261</v>
      </c>
      <c r="P132" t="str">
        <f>_xlfn.CONCAT(Table1[[#This Row],[Project Year]]," - ",Table1[[#This Row],[Impact]])</f>
        <v>2022 - 300 uniforms</v>
      </c>
      <c r="Q132" s="11"/>
    </row>
    <row r="133" spans="1:17" ht="28" hidden="1">
      <c r="A133" s="65" t="s">
        <v>10</v>
      </c>
      <c r="B133" s="16" t="s">
        <v>11</v>
      </c>
      <c r="C133" s="18" t="s">
        <v>12</v>
      </c>
      <c r="D133" s="16" t="s">
        <v>14</v>
      </c>
      <c r="E133" s="16" t="s">
        <v>15</v>
      </c>
      <c r="F133" s="16">
        <v>2024</v>
      </c>
      <c r="G133" t="s">
        <v>377</v>
      </c>
      <c r="H133" s="5" t="s">
        <v>299</v>
      </c>
      <c r="I133" s="120">
        <v>130</v>
      </c>
      <c r="J133" s="165" t="s">
        <v>298</v>
      </c>
      <c r="K133" s="17">
        <v>7</v>
      </c>
      <c r="L133" s="134"/>
      <c r="M133" s="48">
        <v>65100</v>
      </c>
      <c r="N133" s="124"/>
      <c r="O133" t="s">
        <v>315</v>
      </c>
      <c r="P133" t="str">
        <f>_xlfn.CONCAT(Table1[[#This Row],[Project Year]]," - ",Table1[[#This Row],[Impact]])</f>
        <v>2024 - 7 Rain Water Tanks</v>
      </c>
      <c r="Q133" s="11"/>
    </row>
    <row r="134" spans="1:17" hidden="1">
      <c r="A134" s="26" t="s">
        <v>55</v>
      </c>
      <c r="B134" s="23" t="s">
        <v>56</v>
      </c>
      <c r="C134" s="24" t="s">
        <v>57</v>
      </c>
      <c r="D134" s="23" t="s">
        <v>14</v>
      </c>
      <c r="E134" s="23" t="s">
        <v>60</v>
      </c>
      <c r="F134" s="23">
        <v>2023</v>
      </c>
      <c r="G134" s="23" t="s">
        <v>121</v>
      </c>
      <c r="H134" s="5" t="s">
        <v>363</v>
      </c>
      <c r="I134" s="23">
        <v>131</v>
      </c>
      <c r="J134" s="23"/>
      <c r="K134" s="25" t="s">
        <v>71</v>
      </c>
      <c r="L134" s="133"/>
      <c r="M134" s="51">
        <v>60000</v>
      </c>
      <c r="N134" s="124">
        <v>50</v>
      </c>
      <c r="O134" t="s">
        <v>71</v>
      </c>
      <c r="P134" t="str">
        <f>_xlfn.CONCAT(Table1[[#This Row],[Project Year]]," - ",Table1[[#This Row],[Impact]])</f>
        <v>2023 - 50 operations</v>
      </c>
      <c r="Q134" s="11"/>
    </row>
    <row r="135" spans="1:17" hidden="1">
      <c r="A135" s="65" t="s">
        <v>10</v>
      </c>
      <c r="B135" s="16" t="s">
        <v>11</v>
      </c>
      <c r="C135" s="18" t="s">
        <v>12</v>
      </c>
      <c r="D135" s="16" t="s">
        <v>14</v>
      </c>
      <c r="E135" s="16" t="s">
        <v>15</v>
      </c>
      <c r="F135" s="16">
        <v>2023</v>
      </c>
      <c r="G135" t="s">
        <v>369</v>
      </c>
      <c r="H135" s="5" t="s">
        <v>49</v>
      </c>
      <c r="I135" s="23">
        <v>132</v>
      </c>
      <c r="J135" s="16" t="s">
        <v>16</v>
      </c>
      <c r="K135" s="17">
        <v>69</v>
      </c>
      <c r="L135" s="134"/>
      <c r="M135" s="48">
        <v>57074.14</v>
      </c>
      <c r="N135" s="124">
        <f>Table1[[#This Row],[Quantity]]</f>
        <v>69</v>
      </c>
      <c r="O135" t="s">
        <v>332</v>
      </c>
      <c r="P135" t="str">
        <f>_xlfn.CONCAT(Table1[[#This Row],[Project Year]]," - ",Table1[[#This Row],[Impact]])</f>
        <v>2023 - 69 people</v>
      </c>
      <c r="Q135" s="11"/>
    </row>
    <row r="136" spans="1:17" hidden="1">
      <c r="A136" s="65" t="s">
        <v>10</v>
      </c>
      <c r="B136" s="16" t="s">
        <v>11</v>
      </c>
      <c r="C136" s="18" t="s">
        <v>24</v>
      </c>
      <c r="D136" s="16" t="s">
        <v>14</v>
      </c>
      <c r="E136" s="16" t="s">
        <v>15</v>
      </c>
      <c r="F136" s="16">
        <v>2020</v>
      </c>
      <c r="G136" t="s">
        <v>377</v>
      </c>
      <c r="H136" s="5" t="s">
        <v>365</v>
      </c>
      <c r="I136" s="120">
        <v>133</v>
      </c>
      <c r="J136" s="16" t="s">
        <v>16</v>
      </c>
      <c r="K136" s="17">
        <v>80</v>
      </c>
      <c r="L136" s="134"/>
      <c r="M136" s="48">
        <v>57051</v>
      </c>
      <c r="N136" s="124">
        <f>Table1[[#This Row],[Quantity]]</f>
        <v>80</v>
      </c>
      <c r="O136" t="s">
        <v>303</v>
      </c>
      <c r="P136" t="str">
        <f>_xlfn.CONCAT(Table1[[#This Row],[Project Year]]," - ",Table1[[#This Row],[Impact]])</f>
        <v>2020 - 80 people</v>
      </c>
      <c r="Q136" s="11"/>
    </row>
    <row r="137" spans="1:17" hidden="1">
      <c r="A137" s="26" t="s">
        <v>55</v>
      </c>
      <c r="B137" s="23" t="s">
        <v>56</v>
      </c>
      <c r="C137" s="24" t="s">
        <v>57</v>
      </c>
      <c r="D137" s="23" t="s">
        <v>64</v>
      </c>
      <c r="E137" s="23" t="s">
        <v>60</v>
      </c>
      <c r="F137" s="23">
        <v>2022</v>
      </c>
      <c r="G137" s="23" t="s">
        <v>121</v>
      </c>
      <c r="H137" s="16" t="s">
        <v>66</v>
      </c>
      <c r="I137" s="23">
        <v>134</v>
      </c>
      <c r="J137" s="23"/>
      <c r="K137" s="25" t="s">
        <v>67</v>
      </c>
      <c r="L137" s="133">
        <v>756</v>
      </c>
      <c r="M137" s="51">
        <v>52000</v>
      </c>
      <c r="N137" s="124">
        <v>380</v>
      </c>
      <c r="O137" s="118" t="s">
        <v>284</v>
      </c>
      <c r="P137" s="118" t="str">
        <f>_xlfn.CONCAT(Table1[[#This Row],[Project Year]]," - ",Table1[[#This Row],[Impact]])</f>
        <v>2022 - 380 patients, 216 Glasses Dispensed (7 Clinics)</v>
      </c>
      <c r="Q137" s="11"/>
    </row>
    <row r="138" spans="1:17" hidden="1">
      <c r="A138" s="26" t="s">
        <v>204</v>
      </c>
      <c r="B138" s="23" t="s">
        <v>205</v>
      </c>
      <c r="C138" s="24" t="s">
        <v>206</v>
      </c>
      <c r="D138" s="23" t="s">
        <v>14</v>
      </c>
      <c r="E138" s="23"/>
      <c r="F138" s="23">
        <v>2023</v>
      </c>
      <c r="G138" s="5" t="s">
        <v>34</v>
      </c>
      <c r="H138" s="23" t="s">
        <v>35</v>
      </c>
      <c r="I138" s="23">
        <v>135</v>
      </c>
      <c r="J138" s="23" t="s">
        <v>216</v>
      </c>
      <c r="K138" s="25">
        <v>1000</v>
      </c>
      <c r="L138" s="133">
        <v>30</v>
      </c>
      <c r="M138" s="51">
        <v>50000</v>
      </c>
      <c r="N138" s="124"/>
      <c r="O138" t="s">
        <v>437</v>
      </c>
      <c r="P138" t="str">
        <f>_xlfn.CONCAT(Table1[[#This Row],[Project Year]]," - ",Table1[[#This Row],[Impact]])</f>
        <v>2023 - 1 000 meals</v>
      </c>
      <c r="Q138" s="11"/>
    </row>
    <row r="139" spans="1:17" s="33" customFormat="1" hidden="1">
      <c r="A139" s="26" t="s">
        <v>204</v>
      </c>
      <c r="B139" s="23" t="s">
        <v>205</v>
      </c>
      <c r="C139" s="24" t="s">
        <v>206</v>
      </c>
      <c r="D139" s="23" t="s">
        <v>14</v>
      </c>
      <c r="E139" s="23"/>
      <c r="F139" s="23">
        <v>2023</v>
      </c>
      <c r="G139" t="s">
        <v>377</v>
      </c>
      <c r="H139" s="23" t="s">
        <v>41</v>
      </c>
      <c r="I139" s="120">
        <v>136</v>
      </c>
      <c r="J139" s="23"/>
      <c r="K139" s="25">
        <v>250</v>
      </c>
      <c r="L139" s="133">
        <v>12</v>
      </c>
      <c r="M139" s="51">
        <v>50000</v>
      </c>
      <c r="N139" s="124">
        <f>Table1[[#This Row],[Quantity]]</f>
        <v>250</v>
      </c>
      <c r="O139" t="s">
        <v>291</v>
      </c>
      <c r="P139" t="str">
        <f>_xlfn.CONCAT(Table1[[#This Row],[Project Year]]," - ",Table1[[#This Row],[Impact]])</f>
        <v>2023 - 250 blankets</v>
      </c>
    </row>
    <row r="140" spans="1:17" hidden="1">
      <c r="A140" s="26" t="s">
        <v>204</v>
      </c>
      <c r="B140" s="23" t="s">
        <v>205</v>
      </c>
      <c r="C140" s="24" t="s">
        <v>206</v>
      </c>
      <c r="D140" s="23" t="s">
        <v>14</v>
      </c>
      <c r="E140" s="23"/>
      <c r="F140" s="23">
        <v>2024</v>
      </c>
      <c r="G140" s="5" t="s">
        <v>43</v>
      </c>
      <c r="H140" s="5" t="s">
        <v>356</v>
      </c>
      <c r="I140" s="23">
        <v>137</v>
      </c>
      <c r="J140" s="31" t="s">
        <v>267</v>
      </c>
      <c r="K140" s="25">
        <v>300</v>
      </c>
      <c r="L140" s="133">
        <v>15</v>
      </c>
      <c r="M140" s="51">
        <v>50000</v>
      </c>
      <c r="N140" s="124">
        <f>Table1[[#This Row],[Quantity]]</f>
        <v>300</v>
      </c>
      <c r="O140" t="s">
        <v>262</v>
      </c>
      <c r="P140" t="str">
        <f>_xlfn.CONCAT(Table1[[#This Row],[Project Year]]," - ",Table1[[#This Row],[Impact]])</f>
        <v>2024 - 300 Stationery packs</v>
      </c>
      <c r="Q140" s="11"/>
    </row>
    <row r="141" spans="1:17" hidden="1">
      <c r="A141" s="26" t="s">
        <v>204</v>
      </c>
      <c r="B141" s="23" t="s">
        <v>205</v>
      </c>
      <c r="C141" s="24" t="s">
        <v>206</v>
      </c>
      <c r="D141" s="23" t="s">
        <v>14</v>
      </c>
      <c r="E141" s="23"/>
      <c r="F141" s="23">
        <v>2024</v>
      </c>
      <c r="G141" s="5" t="s">
        <v>34</v>
      </c>
      <c r="H141" s="23" t="s">
        <v>35</v>
      </c>
      <c r="I141" s="23">
        <v>138</v>
      </c>
      <c r="J141" s="23" t="s">
        <v>216</v>
      </c>
      <c r="K141" s="25">
        <v>1000</v>
      </c>
      <c r="L141" s="133">
        <v>30</v>
      </c>
      <c r="M141" s="51">
        <v>50000</v>
      </c>
      <c r="N141" s="126"/>
      <c r="O141" t="s">
        <v>437</v>
      </c>
      <c r="P141" t="str">
        <f>_xlfn.CONCAT(Table1[[#This Row],[Project Year]]," - ",Table1[[#This Row],[Impact]])</f>
        <v>2024 - 1 000 meals</v>
      </c>
      <c r="Q141" s="11"/>
    </row>
    <row r="142" spans="1:17" hidden="1">
      <c r="A142" s="26" t="s">
        <v>204</v>
      </c>
      <c r="B142" s="23" t="s">
        <v>205</v>
      </c>
      <c r="C142" s="24" t="s">
        <v>206</v>
      </c>
      <c r="D142" s="23" t="s">
        <v>14</v>
      </c>
      <c r="E142" s="23"/>
      <c r="F142" s="23">
        <v>2024</v>
      </c>
      <c r="G142" t="s">
        <v>377</v>
      </c>
      <c r="H142" s="23" t="s">
        <v>41</v>
      </c>
      <c r="I142" s="120">
        <v>139</v>
      </c>
      <c r="J142" s="23"/>
      <c r="K142" s="25">
        <v>250</v>
      </c>
      <c r="L142" s="133">
        <v>12</v>
      </c>
      <c r="M142" s="51">
        <v>50000</v>
      </c>
      <c r="N142" s="124">
        <f>Table1[[#This Row],[Quantity]]</f>
        <v>250</v>
      </c>
      <c r="O142" t="s">
        <v>291</v>
      </c>
      <c r="P142" t="str">
        <f>_xlfn.CONCAT(Table1[[#This Row],[Project Year]]," - ",Table1[[#This Row],[Impact]])</f>
        <v>2024 - 250 blankets</v>
      </c>
      <c r="Q142" s="11"/>
    </row>
    <row r="143" spans="1:17" hidden="1">
      <c r="A143" s="65" t="s">
        <v>37</v>
      </c>
      <c r="B143" s="16" t="s">
        <v>38</v>
      </c>
      <c r="C143" s="18" t="s">
        <v>39</v>
      </c>
      <c r="D143" s="16" t="s">
        <v>14</v>
      </c>
      <c r="E143" s="16" t="s">
        <v>48</v>
      </c>
      <c r="F143" s="16">
        <v>2022</v>
      </c>
      <c r="G143" t="s">
        <v>377</v>
      </c>
      <c r="H143" s="5" t="s">
        <v>299</v>
      </c>
      <c r="I143" s="23">
        <v>140</v>
      </c>
      <c r="J143" s="16" t="s">
        <v>50</v>
      </c>
      <c r="K143" s="17">
        <v>13</v>
      </c>
      <c r="L143" s="134">
        <v>24</v>
      </c>
      <c r="M143" s="48">
        <v>48750</v>
      </c>
      <c r="N143" s="124"/>
      <c r="O143" t="s">
        <v>318</v>
      </c>
      <c r="P143" t="str">
        <f>_xlfn.CONCAT(Table1[[#This Row],[Project Year]]," - ",Table1[[#This Row],[Impact]])</f>
        <v>2022 - 13 Water Tanks</v>
      </c>
      <c r="Q143" s="11"/>
    </row>
    <row r="144" spans="1:17" ht="140" hidden="1">
      <c r="A144" s="26" t="s">
        <v>55</v>
      </c>
      <c r="B144" s="23" t="s">
        <v>56</v>
      </c>
      <c r="C144" s="24" t="s">
        <v>57</v>
      </c>
      <c r="D144" s="23" t="s">
        <v>14</v>
      </c>
      <c r="E144" s="23" t="s">
        <v>60</v>
      </c>
      <c r="F144" s="23">
        <v>2024</v>
      </c>
      <c r="G144" s="101" t="s">
        <v>353</v>
      </c>
      <c r="H144" s="31" t="s">
        <v>350</v>
      </c>
      <c r="I144" s="23">
        <v>141</v>
      </c>
      <c r="J144" s="23"/>
      <c r="K144" s="41" t="s">
        <v>188</v>
      </c>
      <c r="L144" s="133"/>
      <c r="M144" s="51">
        <v>48000</v>
      </c>
      <c r="N144" s="124"/>
      <c r="O144" t="s">
        <v>240</v>
      </c>
      <c r="P144" t="str">
        <f>_xlfn.CONCAT(Table1[[#This Row],[Project Year]]," - ",Table1[[#This Row],[Impact]])</f>
        <v xml:space="preserve">2024 - 4,650 hot meals
3,778 units x  5-litre bottled water
616 non-perishable food hampers
1254 blankets
418 towels
333 hygiene packs
402 sanitary pads
5 tons of clothing </v>
      </c>
      <c r="Q144" s="11"/>
    </row>
    <row r="145" spans="1:17" hidden="1">
      <c r="A145" s="65" t="s">
        <v>37</v>
      </c>
      <c r="B145" s="16" t="s">
        <v>38</v>
      </c>
      <c r="C145" s="18" t="s">
        <v>39</v>
      </c>
      <c r="D145" s="16" t="s">
        <v>14</v>
      </c>
      <c r="E145" s="16" t="s">
        <v>48</v>
      </c>
      <c r="F145" s="16">
        <v>2024</v>
      </c>
      <c r="G145" t="s">
        <v>369</v>
      </c>
      <c r="H145" s="5" t="s">
        <v>49</v>
      </c>
      <c r="I145" s="120">
        <v>142</v>
      </c>
      <c r="J145" s="16" t="s">
        <v>49</v>
      </c>
      <c r="K145" s="17">
        <v>42</v>
      </c>
      <c r="L145" s="134">
        <v>170</v>
      </c>
      <c r="M145" s="48">
        <v>46507</v>
      </c>
      <c r="N145" s="124">
        <f>Table1[[#This Row],[Quantity]]</f>
        <v>42</v>
      </c>
      <c r="O145" t="s">
        <v>334</v>
      </c>
      <c r="P145" t="str">
        <f>_xlfn.CONCAT(Table1[[#This Row],[Project Year]]," - ",Table1[[#This Row],[Impact]])</f>
        <v>2024 - 42 people</v>
      </c>
      <c r="Q145" s="11"/>
    </row>
    <row r="146" spans="1:17" hidden="1">
      <c r="A146" s="65" t="s">
        <v>10</v>
      </c>
      <c r="B146" s="16" t="s">
        <v>11</v>
      </c>
      <c r="C146" s="18" t="s">
        <v>24</v>
      </c>
      <c r="D146" s="16" t="s">
        <v>14</v>
      </c>
      <c r="E146" s="16" t="s">
        <v>15</v>
      </c>
      <c r="F146" s="16">
        <v>2020</v>
      </c>
      <c r="G146" s="94" t="s">
        <v>43</v>
      </c>
      <c r="H146" s="57" t="s">
        <v>358</v>
      </c>
      <c r="I146" s="23">
        <v>143</v>
      </c>
      <c r="J146" s="16" t="s">
        <v>29</v>
      </c>
      <c r="K146" s="17">
        <v>9591</v>
      </c>
      <c r="L146" s="134"/>
      <c r="M146" s="48">
        <v>45550</v>
      </c>
      <c r="N146" s="124">
        <f>Table1[[#This Row],[Quantity]]</f>
        <v>9591</v>
      </c>
      <c r="O146" t="s">
        <v>251</v>
      </c>
      <c r="P146" t="str">
        <f>_xlfn.CONCAT(Table1[[#This Row],[Project Year]]," - ",Table1[[#This Row],[Impact]])</f>
        <v>2020 - 9 591 students</v>
      </c>
      <c r="Q146" s="11"/>
    </row>
    <row r="147" spans="1:17" ht="28" hidden="1">
      <c r="A147" s="65" t="s">
        <v>10</v>
      </c>
      <c r="B147" s="75" t="s">
        <v>11</v>
      </c>
      <c r="C147" s="83" t="s">
        <v>24</v>
      </c>
      <c r="D147" s="75" t="s">
        <v>14</v>
      </c>
      <c r="E147" s="75" t="s">
        <v>15</v>
      </c>
      <c r="F147" s="75">
        <v>2022</v>
      </c>
      <c r="G147" t="s">
        <v>377</v>
      </c>
      <c r="H147" s="10" t="s">
        <v>299</v>
      </c>
      <c r="I147" s="23">
        <v>144</v>
      </c>
      <c r="J147" s="9" t="s">
        <v>298</v>
      </c>
      <c r="K147" s="107">
        <v>6</v>
      </c>
      <c r="L147" s="145"/>
      <c r="M147" s="114">
        <v>44000</v>
      </c>
      <c r="N147" s="124"/>
      <c r="O147" t="s">
        <v>317</v>
      </c>
      <c r="P147" t="str">
        <f>_xlfn.CONCAT(Table1[[#This Row],[Project Year]]," - ",Table1[[#This Row],[Impact]])</f>
        <v>2022 - 6 Rain Water Tanks</v>
      </c>
      <c r="Q147" s="11"/>
    </row>
    <row r="148" spans="1:17" hidden="1">
      <c r="A148" s="65" t="s">
        <v>94</v>
      </c>
      <c r="B148" s="75" t="s">
        <v>95</v>
      </c>
      <c r="C148" s="80" t="s">
        <v>96</v>
      </c>
      <c r="D148" s="75" t="s">
        <v>14</v>
      </c>
      <c r="E148" s="75" t="s">
        <v>36</v>
      </c>
      <c r="F148" s="16">
        <v>2024</v>
      </c>
      <c r="G148" t="s">
        <v>369</v>
      </c>
      <c r="H148" s="5" t="s">
        <v>370</v>
      </c>
      <c r="I148" s="120">
        <v>145</v>
      </c>
      <c r="J148" s="75" t="s">
        <v>100</v>
      </c>
      <c r="K148" s="107">
        <v>65</v>
      </c>
      <c r="L148" s="145">
        <v>2</v>
      </c>
      <c r="M148" s="48">
        <v>38000</v>
      </c>
      <c r="N148" s="124"/>
      <c r="O148" t="s">
        <v>372</v>
      </c>
      <c r="P148" t="str">
        <f>_xlfn.CONCAT(Table1[[#This Row],[Project Year]]," - ",Table1[[#This Row],[Impact]])</f>
        <v>2024 - 65 programmes</v>
      </c>
      <c r="Q148" s="11"/>
    </row>
    <row r="149" spans="1:17" hidden="1">
      <c r="A149" s="26" t="s">
        <v>55</v>
      </c>
      <c r="B149" s="28" t="s">
        <v>56</v>
      </c>
      <c r="C149" s="29" t="s">
        <v>57</v>
      </c>
      <c r="D149" s="28" t="s">
        <v>14</v>
      </c>
      <c r="E149" s="28" t="s">
        <v>60</v>
      </c>
      <c r="F149" s="23">
        <v>2022</v>
      </c>
      <c r="G149" s="28" t="s">
        <v>121</v>
      </c>
      <c r="H149" s="10" t="s">
        <v>364</v>
      </c>
      <c r="I149" s="23">
        <v>146</v>
      </c>
      <c r="J149" s="28"/>
      <c r="K149" s="30" t="s">
        <v>65</v>
      </c>
      <c r="L149" s="144">
        <v>396</v>
      </c>
      <c r="M149" s="51">
        <v>38000</v>
      </c>
      <c r="N149" s="124">
        <v>176</v>
      </c>
      <c r="O149" s="118" t="s">
        <v>283</v>
      </c>
      <c r="P149" s="118" t="str">
        <f>_xlfn.CONCAT(Table1[[#This Row],[Project Year]]," - ",Table1[[#This Row],[Impact]])</f>
        <v>2022 - 176 patients (5 Clinics,)</v>
      </c>
      <c r="Q149" s="11"/>
    </row>
    <row r="150" spans="1:17" hidden="1">
      <c r="A150" s="65" t="s">
        <v>94</v>
      </c>
      <c r="B150" s="75" t="s">
        <v>95</v>
      </c>
      <c r="C150" s="80" t="s">
        <v>96</v>
      </c>
      <c r="D150" s="75" t="s">
        <v>14</v>
      </c>
      <c r="E150" s="75" t="s">
        <v>36</v>
      </c>
      <c r="F150" s="16">
        <v>2023</v>
      </c>
      <c r="G150" t="s">
        <v>377</v>
      </c>
      <c r="H150" s="9" t="s">
        <v>89</v>
      </c>
      <c r="I150" s="23">
        <v>147</v>
      </c>
      <c r="J150" s="75" t="s">
        <v>52</v>
      </c>
      <c r="K150" s="107">
        <v>150</v>
      </c>
      <c r="L150" s="145">
        <v>5</v>
      </c>
      <c r="M150" s="48">
        <v>37500</v>
      </c>
      <c r="N150" s="124">
        <v>150</v>
      </c>
      <c r="O150" t="s">
        <v>313</v>
      </c>
      <c r="P150" t="str">
        <f>_xlfn.CONCAT(Table1[[#This Row],[Project Year]]," - ",Table1[[#This Row],[Impact]])</f>
        <v>2023 - 150 hampers</v>
      </c>
      <c r="Q150" s="11"/>
    </row>
    <row r="151" spans="1:17" ht="28" hidden="1">
      <c r="A151" s="69" t="s">
        <v>10</v>
      </c>
      <c r="B151" s="16" t="s">
        <v>11</v>
      </c>
      <c r="C151" s="18" t="s">
        <v>24</v>
      </c>
      <c r="D151" s="16" t="s">
        <v>14</v>
      </c>
      <c r="E151" s="16" t="s">
        <v>15</v>
      </c>
      <c r="F151" s="16">
        <v>2021</v>
      </c>
      <c r="G151" t="s">
        <v>377</v>
      </c>
      <c r="H151" s="10" t="s">
        <v>299</v>
      </c>
      <c r="I151" s="120">
        <v>148</v>
      </c>
      <c r="J151" s="8" t="s">
        <v>298</v>
      </c>
      <c r="K151" s="17">
        <v>6</v>
      </c>
      <c r="L151" s="134"/>
      <c r="M151" s="48">
        <v>36872</v>
      </c>
      <c r="N151" s="124"/>
      <c r="O151" t="s">
        <v>317</v>
      </c>
      <c r="P151" t="str">
        <f>_xlfn.CONCAT(Table1[[#This Row],[Project Year]]," - ",Table1[[#This Row],[Impact]])</f>
        <v>2021 - 6 Rain Water Tanks</v>
      </c>
      <c r="Q151" s="11"/>
    </row>
    <row r="152" spans="1:17" hidden="1">
      <c r="A152" s="65" t="s">
        <v>10</v>
      </c>
      <c r="B152" s="16" t="s">
        <v>11</v>
      </c>
      <c r="C152" s="18" t="s">
        <v>24</v>
      </c>
      <c r="D152" s="16" t="s">
        <v>14</v>
      </c>
      <c r="E152" s="16" t="s">
        <v>15</v>
      </c>
      <c r="F152" s="16">
        <v>2022</v>
      </c>
      <c r="G152" t="s">
        <v>369</v>
      </c>
      <c r="H152" s="5" t="s">
        <v>49</v>
      </c>
      <c r="I152" s="23">
        <v>149</v>
      </c>
      <c r="J152" s="16" t="s">
        <v>19</v>
      </c>
      <c r="K152" s="17">
        <v>67</v>
      </c>
      <c r="L152" s="134"/>
      <c r="M152" s="48">
        <v>35879.339999999997</v>
      </c>
      <c r="N152" s="124">
        <f>Table1[[#This Row],[Quantity]]</f>
        <v>67</v>
      </c>
      <c r="O152" t="s">
        <v>333</v>
      </c>
      <c r="P152" t="str">
        <f>_xlfn.CONCAT(Table1[[#This Row],[Project Year]]," - ",Table1[[#This Row],[Impact]])</f>
        <v>2022 - 67 people</v>
      </c>
      <c r="Q152" s="11"/>
    </row>
    <row r="153" spans="1:17" hidden="1">
      <c r="A153" s="65" t="s">
        <v>94</v>
      </c>
      <c r="B153" s="16" t="s">
        <v>95</v>
      </c>
      <c r="C153" s="81" t="s">
        <v>96</v>
      </c>
      <c r="D153" s="16" t="s">
        <v>14</v>
      </c>
      <c r="E153" s="16" t="s">
        <v>36</v>
      </c>
      <c r="F153" s="16">
        <v>2024</v>
      </c>
      <c r="G153" t="s">
        <v>369</v>
      </c>
      <c r="H153" s="5" t="s">
        <v>102</v>
      </c>
      <c r="I153" s="23">
        <v>150</v>
      </c>
      <c r="J153" s="16" t="s">
        <v>19</v>
      </c>
      <c r="K153" s="17">
        <v>15</v>
      </c>
      <c r="L153" s="134">
        <v>2</v>
      </c>
      <c r="M153" s="48">
        <v>35000</v>
      </c>
      <c r="N153" s="124">
        <v>15</v>
      </c>
      <c r="O153" t="s">
        <v>335</v>
      </c>
      <c r="P153" t="str">
        <f>_xlfn.CONCAT(Table1[[#This Row],[Project Year]]," - ",Table1[[#This Row],[Impact]])</f>
        <v>2024 - 15 youth</v>
      </c>
      <c r="Q153" s="11"/>
    </row>
    <row r="154" spans="1:17" ht="28" hidden="1">
      <c r="A154" s="26" t="s">
        <v>55</v>
      </c>
      <c r="B154" s="23" t="s">
        <v>56</v>
      </c>
      <c r="C154" s="24" t="s">
        <v>57</v>
      </c>
      <c r="D154" s="23" t="s">
        <v>14</v>
      </c>
      <c r="E154" s="23" t="s">
        <v>60</v>
      </c>
      <c r="F154" s="23">
        <v>2024</v>
      </c>
      <c r="G154" t="s">
        <v>377</v>
      </c>
      <c r="H154" s="10" t="s">
        <v>299</v>
      </c>
      <c r="I154" s="120">
        <v>151</v>
      </c>
      <c r="J154" s="9" t="s">
        <v>320</v>
      </c>
      <c r="K154" s="36">
        <v>2</v>
      </c>
      <c r="L154" s="133">
        <v>360</v>
      </c>
      <c r="M154" s="51">
        <v>32500</v>
      </c>
      <c r="N154" s="124"/>
      <c r="O154" t="s">
        <v>319</v>
      </c>
      <c r="P154" t="str">
        <f>_xlfn.CONCAT(Table1[[#This Row],[Project Year]]," - ",Table1[[#This Row],[Impact]])</f>
        <v>2024 - 2 jojo tanks</v>
      </c>
      <c r="Q154" s="11"/>
    </row>
    <row r="155" spans="1:17" ht="28" hidden="1">
      <c r="A155" s="65" t="s">
        <v>10</v>
      </c>
      <c r="B155" s="16" t="s">
        <v>11</v>
      </c>
      <c r="C155" s="18" t="s">
        <v>30</v>
      </c>
      <c r="D155" s="16" t="s">
        <v>14</v>
      </c>
      <c r="E155" s="16" t="s">
        <v>15</v>
      </c>
      <c r="F155" s="16">
        <v>2020</v>
      </c>
      <c r="G155" t="s">
        <v>377</v>
      </c>
      <c r="H155" s="10" t="s">
        <v>299</v>
      </c>
      <c r="I155" s="23">
        <v>152</v>
      </c>
      <c r="J155" s="8" t="s">
        <v>298</v>
      </c>
      <c r="K155" s="17">
        <v>6</v>
      </c>
      <c r="L155" s="134"/>
      <c r="M155" s="48">
        <v>32000</v>
      </c>
      <c r="N155" s="124"/>
      <c r="O155" t="s">
        <v>317</v>
      </c>
      <c r="P155" t="str">
        <f>_xlfn.CONCAT(Table1[[#This Row],[Project Year]]," - ",Table1[[#This Row],[Impact]])</f>
        <v>2020 - 6 Rain Water Tanks</v>
      </c>
      <c r="Q155" s="11"/>
    </row>
    <row r="156" spans="1:17" s="33" customFormat="1" hidden="1">
      <c r="A156" s="65" t="s">
        <v>94</v>
      </c>
      <c r="B156" s="75" t="s">
        <v>95</v>
      </c>
      <c r="C156" s="80" t="s">
        <v>96</v>
      </c>
      <c r="D156" s="75" t="s">
        <v>14</v>
      </c>
      <c r="E156" s="75" t="s">
        <v>36</v>
      </c>
      <c r="F156" s="75">
        <v>2024</v>
      </c>
      <c r="G156" t="s">
        <v>377</v>
      </c>
      <c r="H156" s="10" t="s">
        <v>89</v>
      </c>
      <c r="I156" s="23">
        <v>153</v>
      </c>
      <c r="J156" s="75" t="s">
        <v>52</v>
      </c>
      <c r="K156" s="107">
        <v>120</v>
      </c>
      <c r="L156" s="145">
        <v>4</v>
      </c>
      <c r="M156" s="114">
        <v>30000</v>
      </c>
      <c r="N156" s="124"/>
      <c r="O156" t="s">
        <v>406</v>
      </c>
      <c r="P156" t="str">
        <f>_xlfn.CONCAT(Table1[[#This Row],[Project Year]]," - ",Table1[[#This Row],[Impact]])</f>
        <v>2024 - 120 hampers</v>
      </c>
    </row>
    <row r="157" spans="1:17" hidden="1">
      <c r="A157" s="69" t="s">
        <v>10</v>
      </c>
      <c r="B157" s="16" t="s">
        <v>11</v>
      </c>
      <c r="C157" s="18" t="s">
        <v>12</v>
      </c>
      <c r="D157" s="16" t="s">
        <v>14</v>
      </c>
      <c r="E157" s="16" t="s">
        <v>15</v>
      </c>
      <c r="F157" s="16">
        <v>2023</v>
      </c>
      <c r="G157" t="s">
        <v>377</v>
      </c>
      <c r="H157" s="5" t="s">
        <v>366</v>
      </c>
      <c r="I157" s="120">
        <v>154</v>
      </c>
      <c r="J157" s="16" t="s">
        <v>16</v>
      </c>
      <c r="K157" s="17">
        <v>136</v>
      </c>
      <c r="L157" s="134"/>
      <c r="M157" s="48">
        <v>27559.8</v>
      </c>
      <c r="N157" s="124">
        <f>Table1[[#This Row],[Quantity]]</f>
        <v>136</v>
      </c>
      <c r="O157" t="s">
        <v>249</v>
      </c>
      <c r="P157" t="str">
        <f>_xlfn.CONCAT(Table1[[#This Row],[Project Year]]," - ",Table1[[#This Row],[Impact]])</f>
        <v>2023 - 135 individuals</v>
      </c>
      <c r="Q157" s="11"/>
    </row>
    <row r="158" spans="1:17" hidden="1">
      <c r="A158" s="65" t="s">
        <v>94</v>
      </c>
      <c r="B158" s="16" t="s">
        <v>95</v>
      </c>
      <c r="C158" s="81" t="s">
        <v>96</v>
      </c>
      <c r="D158" s="16" t="s">
        <v>14</v>
      </c>
      <c r="E158" s="16" t="s">
        <v>36</v>
      </c>
      <c r="F158" s="16">
        <v>2023</v>
      </c>
      <c r="G158" t="s">
        <v>369</v>
      </c>
      <c r="H158" s="5" t="s">
        <v>370</v>
      </c>
      <c r="I158" s="23">
        <v>155</v>
      </c>
      <c r="J158" s="16" t="s">
        <v>100</v>
      </c>
      <c r="K158" s="17">
        <v>50</v>
      </c>
      <c r="L158" s="134">
        <v>2</v>
      </c>
      <c r="M158" s="48">
        <v>27500</v>
      </c>
      <c r="N158" s="124"/>
      <c r="O158" t="s">
        <v>373</v>
      </c>
      <c r="P158" t="str">
        <f>_xlfn.CONCAT(Table1[[#This Row],[Project Year]]," - ",Table1[[#This Row],[Impact]])</f>
        <v>2023 - 50 programmes</v>
      </c>
      <c r="Q158" s="11"/>
    </row>
    <row r="159" spans="1:17" hidden="1">
      <c r="A159" s="65" t="s">
        <v>10</v>
      </c>
      <c r="B159" s="16" t="s">
        <v>11</v>
      </c>
      <c r="C159" s="18" t="s">
        <v>24</v>
      </c>
      <c r="D159" s="16" t="s">
        <v>14</v>
      </c>
      <c r="E159" s="16" t="s">
        <v>15</v>
      </c>
      <c r="F159" s="16">
        <v>2022</v>
      </c>
      <c r="G159" t="s">
        <v>377</v>
      </c>
      <c r="H159" s="5" t="s">
        <v>365</v>
      </c>
      <c r="I159" s="23">
        <v>156</v>
      </c>
      <c r="J159" s="16" t="s">
        <v>16</v>
      </c>
      <c r="K159" s="17">
        <v>90</v>
      </c>
      <c r="L159" s="134"/>
      <c r="M159" s="48">
        <v>26925.200000000001</v>
      </c>
      <c r="N159" s="124">
        <f>Table1[[#This Row],[Quantity]]</f>
        <v>90</v>
      </c>
      <c r="O159" t="s">
        <v>301</v>
      </c>
      <c r="P159" t="str">
        <f>_xlfn.CONCAT(Table1[[#This Row],[Project Year]]," - ",Table1[[#This Row],[Impact]])</f>
        <v>2022 - 90 people</v>
      </c>
      <c r="Q159" s="11"/>
    </row>
    <row r="160" spans="1:17" hidden="1">
      <c r="A160" s="65" t="s">
        <v>10</v>
      </c>
      <c r="B160" s="16" t="s">
        <v>11</v>
      </c>
      <c r="C160" s="18" t="s">
        <v>24</v>
      </c>
      <c r="D160" s="16" t="s">
        <v>14</v>
      </c>
      <c r="E160" s="16" t="s">
        <v>15</v>
      </c>
      <c r="F160" s="16">
        <v>2022</v>
      </c>
      <c r="G160" t="s">
        <v>377</v>
      </c>
      <c r="H160" s="5" t="s">
        <v>366</v>
      </c>
      <c r="I160" s="120">
        <v>157</v>
      </c>
      <c r="J160" s="16" t="s">
        <v>16</v>
      </c>
      <c r="K160" s="17">
        <v>99</v>
      </c>
      <c r="L160" s="134"/>
      <c r="M160" s="48">
        <v>23667.05</v>
      </c>
      <c r="N160" s="124">
        <f>Table1[[#This Row],[Quantity]]</f>
        <v>99</v>
      </c>
      <c r="O160" t="s">
        <v>250</v>
      </c>
      <c r="P160" t="str">
        <f>_xlfn.CONCAT(Table1[[#This Row],[Project Year]]," - ",Table1[[#This Row],[Impact]])</f>
        <v>2022 - 99 individuals</v>
      </c>
      <c r="Q160" s="11"/>
    </row>
    <row r="161" spans="1:17" hidden="1">
      <c r="A161" s="26" t="s">
        <v>204</v>
      </c>
      <c r="B161" s="28" t="s">
        <v>205</v>
      </c>
      <c r="C161" s="29" t="s">
        <v>206</v>
      </c>
      <c r="D161" s="28" t="s">
        <v>14</v>
      </c>
      <c r="E161" s="28"/>
      <c r="F161" s="28">
        <v>2025</v>
      </c>
      <c r="G161" s="100" t="s">
        <v>43</v>
      </c>
      <c r="H161" s="31" t="s">
        <v>360</v>
      </c>
      <c r="I161" s="23">
        <v>158</v>
      </c>
      <c r="J161" s="28"/>
      <c r="K161" s="30">
        <v>100</v>
      </c>
      <c r="L161" s="144">
        <v>15</v>
      </c>
      <c r="M161" s="52">
        <v>20000</v>
      </c>
      <c r="N161" s="124">
        <f>Table1[[#This Row],[Quantity]]</f>
        <v>100</v>
      </c>
      <c r="O161" t="s">
        <v>264</v>
      </c>
      <c r="P161" t="str">
        <f>_xlfn.CONCAT(Table1[[#This Row],[Project Year]]," - ",Table1[[#This Row],[Impact]])</f>
        <v>2025 - 100 shoes</v>
      </c>
      <c r="Q161" s="11"/>
    </row>
    <row r="162" spans="1:17" s="33" customFormat="1" hidden="1">
      <c r="A162" s="69" t="s">
        <v>10</v>
      </c>
      <c r="B162" s="16" t="s">
        <v>11</v>
      </c>
      <c r="C162" s="18" t="s">
        <v>24</v>
      </c>
      <c r="D162" s="16" t="s">
        <v>14</v>
      </c>
      <c r="E162" s="16" t="s">
        <v>15</v>
      </c>
      <c r="F162" s="16">
        <v>2021</v>
      </c>
      <c r="G162" t="s">
        <v>377</v>
      </c>
      <c r="H162" s="5" t="s">
        <v>365</v>
      </c>
      <c r="I162" s="23">
        <v>159</v>
      </c>
      <c r="J162" s="16" t="s">
        <v>16</v>
      </c>
      <c r="K162" s="17">
        <v>85</v>
      </c>
      <c r="L162" s="134"/>
      <c r="M162" s="48">
        <v>19714</v>
      </c>
      <c r="N162" s="124">
        <f>Table1[[#This Row],[Quantity]]</f>
        <v>85</v>
      </c>
      <c r="O162" t="s">
        <v>302</v>
      </c>
      <c r="P162" t="str">
        <f>_xlfn.CONCAT(Table1[[#This Row],[Project Year]]," - ",Table1[[#This Row],[Impact]])</f>
        <v>2021 - 85 people</v>
      </c>
    </row>
    <row r="163" spans="1:17" hidden="1">
      <c r="A163" s="65" t="s">
        <v>10</v>
      </c>
      <c r="B163" s="16" t="s">
        <v>11</v>
      </c>
      <c r="C163" s="18" t="s">
        <v>24</v>
      </c>
      <c r="D163" s="16" t="s">
        <v>14</v>
      </c>
      <c r="E163" s="16" t="s">
        <v>15</v>
      </c>
      <c r="F163" s="16">
        <v>2020</v>
      </c>
      <c r="G163" t="s">
        <v>369</v>
      </c>
      <c r="H163" s="5" t="s">
        <v>371</v>
      </c>
      <c r="I163" s="120">
        <v>160</v>
      </c>
      <c r="J163" s="5" t="s">
        <v>16</v>
      </c>
      <c r="K163" s="17">
        <v>8</v>
      </c>
      <c r="L163" s="134"/>
      <c r="M163" s="48">
        <v>18500</v>
      </c>
      <c r="N163" s="124">
        <v>8</v>
      </c>
      <c r="O163" t="s">
        <v>321</v>
      </c>
      <c r="P163" t="str">
        <f>_xlfn.CONCAT(Table1[[#This Row],[Project Year]]," - ",Table1[[#This Row],[Impact]])</f>
        <v>2020 - 8 people</v>
      </c>
      <c r="Q163" s="11"/>
    </row>
    <row r="164" spans="1:17" s="33" customFormat="1" hidden="1">
      <c r="A164" s="65" t="s">
        <v>10</v>
      </c>
      <c r="B164" s="16" t="s">
        <v>11</v>
      </c>
      <c r="C164" s="18" t="s">
        <v>12</v>
      </c>
      <c r="D164" s="16" t="s">
        <v>14</v>
      </c>
      <c r="E164" s="16" t="s">
        <v>15</v>
      </c>
      <c r="F164" s="16">
        <v>2024</v>
      </c>
      <c r="G164" t="s">
        <v>369</v>
      </c>
      <c r="H164" s="5" t="s">
        <v>49</v>
      </c>
      <c r="I164" s="23">
        <v>161</v>
      </c>
      <c r="J164" s="16" t="s">
        <v>16</v>
      </c>
      <c r="K164" s="17">
        <v>61</v>
      </c>
      <c r="L164" s="134"/>
      <c r="M164" s="48">
        <v>18138</v>
      </c>
      <c r="N164" s="124">
        <f>Table1[[#This Row],[Quantity]]</f>
        <v>61</v>
      </c>
      <c r="O164" t="s">
        <v>331</v>
      </c>
      <c r="P164" t="str">
        <f>_xlfn.CONCAT(Table1[[#This Row],[Project Year]]," - ",Table1[[#This Row],[Impact]])</f>
        <v>2024 - 61 people</v>
      </c>
    </row>
    <row r="165" spans="1:17" hidden="1">
      <c r="A165" s="26" t="s">
        <v>103</v>
      </c>
      <c r="B165" s="23" t="s">
        <v>104</v>
      </c>
      <c r="C165" s="24" t="s">
        <v>105</v>
      </c>
      <c r="D165" s="23" t="s">
        <v>14</v>
      </c>
      <c r="E165" s="23" t="s">
        <v>48</v>
      </c>
      <c r="F165" s="23">
        <v>2024</v>
      </c>
      <c r="G165" s="94" t="s">
        <v>121</v>
      </c>
      <c r="H165" s="16" t="s">
        <v>61</v>
      </c>
      <c r="I165" s="23">
        <v>162</v>
      </c>
      <c r="J165" s="23" t="s">
        <v>106</v>
      </c>
      <c r="K165" s="25">
        <v>400</v>
      </c>
      <c r="L165" s="133">
        <v>120</v>
      </c>
      <c r="M165" s="49">
        <v>18000</v>
      </c>
      <c r="N165" s="124">
        <v>400</v>
      </c>
      <c r="O165" t="s">
        <v>279</v>
      </c>
      <c r="P165" t="str">
        <f>_xlfn.CONCAT(Table1[[#This Row],[Project Year]]," - ",Table1[[#This Row],[Impact]])</f>
        <v>2024 - 400 Metabolic Testing</v>
      </c>
      <c r="Q165" s="11"/>
    </row>
    <row r="166" spans="1:17" s="33" customFormat="1" hidden="1">
      <c r="A166" s="26" t="s">
        <v>103</v>
      </c>
      <c r="B166" s="23" t="s">
        <v>107</v>
      </c>
      <c r="C166" s="24" t="s">
        <v>108</v>
      </c>
      <c r="D166" s="23" t="s">
        <v>14</v>
      </c>
      <c r="E166" s="23" t="s">
        <v>48</v>
      </c>
      <c r="F166" s="23">
        <v>2024</v>
      </c>
      <c r="G166" s="94" t="s">
        <v>121</v>
      </c>
      <c r="H166" s="16" t="s">
        <v>61</v>
      </c>
      <c r="I166" s="120">
        <v>163</v>
      </c>
      <c r="J166" s="23" t="s">
        <v>109</v>
      </c>
      <c r="K166" s="25">
        <v>400</v>
      </c>
      <c r="L166" s="133">
        <v>125</v>
      </c>
      <c r="M166" s="49">
        <v>18000</v>
      </c>
      <c r="N166" s="124">
        <v>400</v>
      </c>
      <c r="O166" t="s">
        <v>279</v>
      </c>
      <c r="P166" t="str">
        <f>_xlfn.CONCAT(Table1[[#This Row],[Project Year]]," - ",Table1[[#This Row],[Impact]])</f>
        <v>2024 - 400 Metabolic Testing</v>
      </c>
    </row>
    <row r="167" spans="1:17" hidden="1">
      <c r="A167" s="65" t="s">
        <v>10</v>
      </c>
      <c r="B167" s="16" t="s">
        <v>11</v>
      </c>
      <c r="C167" s="18" t="s">
        <v>12</v>
      </c>
      <c r="D167" s="16" t="s">
        <v>14</v>
      </c>
      <c r="E167" s="16" t="s">
        <v>15</v>
      </c>
      <c r="F167" s="16">
        <v>2024</v>
      </c>
      <c r="G167" t="s">
        <v>352</v>
      </c>
      <c r="H167" s="5" t="s">
        <v>346</v>
      </c>
      <c r="I167" s="23">
        <v>164</v>
      </c>
      <c r="J167" s="16" t="s">
        <v>23</v>
      </c>
      <c r="K167" s="17">
        <v>377</v>
      </c>
      <c r="L167" s="134"/>
      <c r="M167" s="48">
        <v>17327</v>
      </c>
      <c r="N167" s="124">
        <f>Table1[[#This Row],[Quantity]]</f>
        <v>377</v>
      </c>
      <c r="O167" s="38" t="s">
        <v>407</v>
      </c>
      <c r="P167" s="38" t="str">
        <f>_xlfn.CONCAT(Table1[[#This Row],[Project Year]]," - ",Table1[[#This Row],[Impact]])</f>
        <v>2024 - 377 animals</v>
      </c>
      <c r="Q167" s="11"/>
    </row>
    <row r="168" spans="1:17" s="33" customFormat="1" hidden="1">
      <c r="A168" s="65" t="s">
        <v>10</v>
      </c>
      <c r="B168" s="16" t="s">
        <v>11</v>
      </c>
      <c r="C168" s="18" t="s">
        <v>12</v>
      </c>
      <c r="D168" s="16" t="s">
        <v>14</v>
      </c>
      <c r="E168" s="16" t="s">
        <v>15</v>
      </c>
      <c r="F168" s="16">
        <v>2024</v>
      </c>
      <c r="G168" t="s">
        <v>377</v>
      </c>
      <c r="H168" s="5" t="s">
        <v>365</v>
      </c>
      <c r="I168" s="23">
        <v>165</v>
      </c>
      <c r="J168" s="16" t="s">
        <v>16</v>
      </c>
      <c r="K168" s="17">
        <v>389</v>
      </c>
      <c r="L168" s="134"/>
      <c r="M168" s="48">
        <v>17108</v>
      </c>
      <c r="N168" s="124">
        <v>389</v>
      </c>
      <c r="O168" t="s">
        <v>295</v>
      </c>
      <c r="P168" t="str">
        <f>_xlfn.CONCAT(Table1[[#This Row],[Project Year]]," - ",Table1[[#This Row],[Impact]])</f>
        <v>2024 - 389 people</v>
      </c>
    </row>
    <row r="169" spans="1:17" hidden="1">
      <c r="A169" s="65" t="s">
        <v>10</v>
      </c>
      <c r="B169" s="16" t="s">
        <v>11</v>
      </c>
      <c r="C169" s="18" t="s">
        <v>24</v>
      </c>
      <c r="D169" s="16" t="s">
        <v>14</v>
      </c>
      <c r="E169" s="16" t="s">
        <v>15</v>
      </c>
      <c r="F169" s="16">
        <v>2022</v>
      </c>
      <c r="G169" t="s">
        <v>352</v>
      </c>
      <c r="H169" s="5" t="s">
        <v>346</v>
      </c>
      <c r="I169" s="120">
        <v>166</v>
      </c>
      <c r="J169" s="16" t="s">
        <v>23</v>
      </c>
      <c r="K169" s="17">
        <v>443</v>
      </c>
      <c r="L169" s="134"/>
      <c r="M169" s="48">
        <v>17021.36</v>
      </c>
      <c r="N169" s="124">
        <f>Table1[[#This Row],[Quantity]]</f>
        <v>443</v>
      </c>
      <c r="O169" s="38" t="s">
        <v>408</v>
      </c>
      <c r="P169" s="38" t="str">
        <f>_xlfn.CONCAT(Table1[[#This Row],[Project Year]]," - ",Table1[[#This Row],[Impact]])</f>
        <v>2022 - 443 animals</v>
      </c>
      <c r="Q169" s="11"/>
    </row>
    <row r="170" spans="1:17" hidden="1">
      <c r="A170" s="65" t="s">
        <v>10</v>
      </c>
      <c r="B170" s="16" t="s">
        <v>11</v>
      </c>
      <c r="C170" s="18" t="s">
        <v>12</v>
      </c>
      <c r="D170" s="16" t="s">
        <v>14</v>
      </c>
      <c r="E170" s="16" t="s">
        <v>15</v>
      </c>
      <c r="F170" s="16">
        <v>2023</v>
      </c>
      <c r="G170" t="s">
        <v>352</v>
      </c>
      <c r="H170" s="5" t="s">
        <v>346</v>
      </c>
      <c r="I170" s="23">
        <v>167</v>
      </c>
      <c r="J170" s="16" t="s">
        <v>23</v>
      </c>
      <c r="K170" s="17">
        <v>378</v>
      </c>
      <c r="L170" s="134"/>
      <c r="M170" s="48">
        <v>15307.72</v>
      </c>
      <c r="N170" s="124">
        <f>Table1[[#This Row],[Quantity]]</f>
        <v>378</v>
      </c>
      <c r="O170" s="38" t="s">
        <v>409</v>
      </c>
      <c r="P170" s="38" t="str">
        <f>_xlfn.CONCAT(Table1[[#This Row],[Project Year]]," - ",Table1[[#This Row],[Impact]])</f>
        <v>2023 - 378 animals</v>
      </c>
      <c r="Q170" s="11"/>
    </row>
    <row r="171" spans="1:17" hidden="1">
      <c r="A171" s="65" t="s">
        <v>10</v>
      </c>
      <c r="B171" s="16" t="s">
        <v>11</v>
      </c>
      <c r="C171" s="18" t="s">
        <v>12</v>
      </c>
      <c r="D171" s="16" t="s">
        <v>14</v>
      </c>
      <c r="E171" s="16" t="s">
        <v>15</v>
      </c>
      <c r="F171" s="16">
        <v>2024</v>
      </c>
      <c r="G171" t="s">
        <v>377</v>
      </c>
      <c r="H171" s="10" t="s">
        <v>367</v>
      </c>
      <c r="I171" s="23">
        <v>168</v>
      </c>
      <c r="J171" s="16" t="s">
        <v>19</v>
      </c>
      <c r="K171" s="17">
        <v>14</v>
      </c>
      <c r="L171" s="134"/>
      <c r="M171" s="48">
        <v>14629</v>
      </c>
      <c r="N171" s="124"/>
      <c r="O171" t="s">
        <v>292</v>
      </c>
      <c r="P171" t="str">
        <f>_xlfn.CONCAT(Table1[[#This Row],[Project Year]]," - ",Table1[[#This Row],[Impact]])</f>
        <v>2024 - 14 families</v>
      </c>
      <c r="Q171" s="11"/>
    </row>
    <row r="172" spans="1:17" hidden="1">
      <c r="A172" s="65" t="s">
        <v>10</v>
      </c>
      <c r="B172" s="16" t="s">
        <v>11</v>
      </c>
      <c r="C172" s="18" t="s">
        <v>24</v>
      </c>
      <c r="D172" s="16" t="s">
        <v>14</v>
      </c>
      <c r="E172" s="16" t="s">
        <v>15</v>
      </c>
      <c r="F172" s="16">
        <v>2021</v>
      </c>
      <c r="G172" t="s">
        <v>352</v>
      </c>
      <c r="H172" s="5" t="s">
        <v>346</v>
      </c>
      <c r="I172" s="120">
        <v>169</v>
      </c>
      <c r="J172" s="16" t="s">
        <v>21</v>
      </c>
      <c r="K172" s="17">
        <v>392</v>
      </c>
      <c r="L172" s="134"/>
      <c r="M172" s="48">
        <v>13885</v>
      </c>
      <c r="N172" s="124">
        <f>Table1[[#This Row],[Quantity]]</f>
        <v>392</v>
      </c>
      <c r="O172" s="38" t="s">
        <v>410</v>
      </c>
      <c r="P172" s="38" t="str">
        <f>_xlfn.CONCAT(Table1[[#This Row],[Project Year]]," - ",Table1[[#This Row],[Impact]])</f>
        <v>2021 - 392 animals</v>
      </c>
      <c r="Q172" s="11"/>
    </row>
    <row r="173" spans="1:17" hidden="1">
      <c r="A173" s="26" t="s">
        <v>199</v>
      </c>
      <c r="B173" s="23" t="s">
        <v>203</v>
      </c>
      <c r="C173" s="24" t="s">
        <v>201</v>
      </c>
      <c r="D173" s="23" t="s">
        <v>202</v>
      </c>
      <c r="E173" s="23"/>
      <c r="F173" s="23">
        <v>2025</v>
      </c>
      <c r="G173" s="96" t="s">
        <v>34</v>
      </c>
      <c r="H173" s="23" t="s">
        <v>35</v>
      </c>
      <c r="I173" s="23">
        <v>170</v>
      </c>
      <c r="J173" s="5" t="s">
        <v>368</v>
      </c>
      <c r="K173" s="25">
        <v>300</v>
      </c>
      <c r="L173" s="133">
        <v>6</v>
      </c>
      <c r="M173" s="51">
        <v>13000</v>
      </c>
      <c r="N173" s="124"/>
      <c r="O173" t="s">
        <v>411</v>
      </c>
      <c r="P173" t="str">
        <f>_xlfn.CONCAT(Table1[[#This Row],[Project Year]]," - ",Table1[[#This Row],[Impact]])</f>
        <v>2025 - 300 meals</v>
      </c>
      <c r="Q173" s="11"/>
    </row>
    <row r="174" spans="1:17" hidden="1">
      <c r="A174" s="65" t="s">
        <v>10</v>
      </c>
      <c r="B174" s="16" t="s">
        <v>11</v>
      </c>
      <c r="C174" s="18" t="s">
        <v>28</v>
      </c>
      <c r="D174" s="16" t="s">
        <v>14</v>
      </c>
      <c r="E174" s="16" t="s">
        <v>15</v>
      </c>
      <c r="F174" s="16">
        <v>2021</v>
      </c>
      <c r="G174" t="s">
        <v>377</v>
      </c>
      <c r="H174" s="10" t="s">
        <v>367</v>
      </c>
      <c r="I174" s="23">
        <v>171</v>
      </c>
      <c r="J174" s="16" t="s">
        <v>19</v>
      </c>
      <c r="K174" s="17">
        <v>15</v>
      </c>
      <c r="L174" s="134"/>
      <c r="M174" s="48">
        <v>12215</v>
      </c>
      <c r="N174" s="124"/>
      <c r="O174" t="s">
        <v>311</v>
      </c>
      <c r="P174" t="str">
        <f>_xlfn.CONCAT(Table1[[#This Row],[Project Year]]," - ",Table1[[#This Row],[Impact]])</f>
        <v>2021 - 15 families</v>
      </c>
      <c r="Q174" s="11"/>
    </row>
    <row r="175" spans="1:17" hidden="1">
      <c r="A175" s="26" t="s">
        <v>103</v>
      </c>
      <c r="B175" s="23"/>
      <c r="C175" s="24"/>
      <c r="D175" s="23" t="s">
        <v>14</v>
      </c>
      <c r="E175" s="23" t="s">
        <v>48</v>
      </c>
      <c r="F175" s="23">
        <v>2020</v>
      </c>
      <c r="G175" s="101" t="s">
        <v>353</v>
      </c>
      <c r="H175" s="31" t="s">
        <v>349</v>
      </c>
      <c r="I175" s="120">
        <v>172</v>
      </c>
      <c r="J175" s="23" t="s">
        <v>117</v>
      </c>
      <c r="K175" s="25">
        <v>500</v>
      </c>
      <c r="L175" s="133">
        <v>125</v>
      </c>
      <c r="M175" s="49">
        <v>12000</v>
      </c>
      <c r="N175" s="124"/>
      <c r="O175" t="s">
        <v>238</v>
      </c>
      <c r="P175" t="str">
        <f>_xlfn.CONCAT(Table1[[#This Row],[Project Year]]," - ",Table1[[#This Row],[Impact]])</f>
        <v>2020 - 500 Hot meals</v>
      </c>
      <c r="Q175" s="11"/>
    </row>
    <row r="176" spans="1:17" hidden="1">
      <c r="A176" s="26" t="s">
        <v>199</v>
      </c>
      <c r="B176" s="23" t="s">
        <v>203</v>
      </c>
      <c r="C176" s="24" t="s">
        <v>201</v>
      </c>
      <c r="D176" s="23" t="s">
        <v>202</v>
      </c>
      <c r="E176" s="23"/>
      <c r="F176" s="23">
        <v>2025</v>
      </c>
      <c r="G176" s="96" t="s">
        <v>34</v>
      </c>
      <c r="H176" s="23" t="s">
        <v>35</v>
      </c>
      <c r="I176" s="23">
        <v>173</v>
      </c>
      <c r="J176" s="31" t="s">
        <v>336</v>
      </c>
      <c r="K176" s="25">
        <v>200</v>
      </c>
      <c r="L176" s="133">
        <v>6</v>
      </c>
      <c r="M176" s="51">
        <v>12000</v>
      </c>
      <c r="N176" s="124"/>
      <c r="O176" t="s">
        <v>412</v>
      </c>
      <c r="P176" t="str">
        <f>_xlfn.CONCAT(Table1[[#This Row],[Project Year]]," - ",Table1[[#This Row],[Impact]])</f>
        <v>2025 - 200 meals</v>
      </c>
      <c r="Q176" s="11"/>
    </row>
    <row r="177" spans="1:17" hidden="1">
      <c r="A177" s="65" t="s">
        <v>10</v>
      </c>
      <c r="B177" s="16" t="s">
        <v>11</v>
      </c>
      <c r="C177" s="18" t="s">
        <v>12</v>
      </c>
      <c r="D177" s="16" t="s">
        <v>14</v>
      </c>
      <c r="E177" s="16" t="s">
        <v>15</v>
      </c>
      <c r="F177" s="16">
        <v>2023</v>
      </c>
      <c r="G177" t="s">
        <v>377</v>
      </c>
      <c r="H177" s="10" t="s">
        <v>365</v>
      </c>
      <c r="I177" s="23">
        <v>174</v>
      </c>
      <c r="J177" s="16" t="s">
        <v>16</v>
      </c>
      <c r="K177" s="17">
        <v>275</v>
      </c>
      <c r="L177" s="134"/>
      <c r="M177" s="48">
        <v>10357.620000000001</v>
      </c>
      <c r="N177" s="124">
        <f>Table1[[#This Row],[Quantity]]</f>
        <v>275</v>
      </c>
      <c r="O177" t="s">
        <v>300</v>
      </c>
      <c r="P177" t="str">
        <f>_xlfn.CONCAT(Table1[[#This Row],[Project Year]]," - ",Table1[[#This Row],[Impact]])</f>
        <v>2023 - 275 people</v>
      </c>
      <c r="Q177" s="11"/>
    </row>
    <row r="178" spans="1:17" hidden="1">
      <c r="A178" s="65" t="s">
        <v>10</v>
      </c>
      <c r="B178" s="16" t="s">
        <v>11</v>
      </c>
      <c r="C178" s="18" t="s">
        <v>12</v>
      </c>
      <c r="D178" s="16" t="s">
        <v>14</v>
      </c>
      <c r="E178" s="16" t="s">
        <v>15</v>
      </c>
      <c r="F178" s="16">
        <v>2023</v>
      </c>
      <c r="G178" t="s">
        <v>377</v>
      </c>
      <c r="H178" s="5" t="s">
        <v>367</v>
      </c>
      <c r="I178" s="120">
        <v>175</v>
      </c>
      <c r="J178" s="16" t="s">
        <v>19</v>
      </c>
      <c r="K178" s="17">
        <v>17</v>
      </c>
      <c r="L178" s="134"/>
      <c r="M178" s="48">
        <v>10325</v>
      </c>
      <c r="N178" s="124"/>
      <c r="O178" t="s">
        <v>310</v>
      </c>
      <c r="P178" t="str">
        <f>_xlfn.CONCAT(Table1[[#This Row],[Project Year]]," - ",Table1[[#This Row],[Impact]])</f>
        <v>2023 - 17 families</v>
      </c>
      <c r="Q178" s="11"/>
    </row>
    <row r="179" spans="1:17" hidden="1">
      <c r="A179" s="26" t="s">
        <v>199</v>
      </c>
      <c r="B179" s="23" t="s">
        <v>203</v>
      </c>
      <c r="C179" s="24" t="s">
        <v>201</v>
      </c>
      <c r="D179" s="23" t="s">
        <v>202</v>
      </c>
      <c r="E179" s="23"/>
      <c r="F179" s="23">
        <v>2024</v>
      </c>
      <c r="G179" t="s">
        <v>377</v>
      </c>
      <c r="H179" s="31" t="s">
        <v>89</v>
      </c>
      <c r="I179" s="23">
        <v>176</v>
      </c>
      <c r="J179" s="31" t="s">
        <v>337</v>
      </c>
      <c r="K179" s="25">
        <v>200</v>
      </c>
      <c r="L179" s="133">
        <v>6</v>
      </c>
      <c r="M179" s="51">
        <v>10000</v>
      </c>
      <c r="N179" s="124"/>
      <c r="O179" t="s">
        <v>405</v>
      </c>
      <c r="P179" t="str">
        <f>_xlfn.CONCAT(Table1[[#This Row],[Project Year]]," - ",Table1[[#This Row],[Impact]])</f>
        <v>2024 - 200 hampers</v>
      </c>
      <c r="Q179" s="11"/>
    </row>
    <row r="180" spans="1:17" hidden="1">
      <c r="A180" s="26" t="s">
        <v>204</v>
      </c>
      <c r="B180" s="23" t="s">
        <v>205</v>
      </c>
      <c r="C180" s="24" t="s">
        <v>206</v>
      </c>
      <c r="D180" s="23" t="s">
        <v>14</v>
      </c>
      <c r="E180" s="23"/>
      <c r="F180" s="23">
        <v>2023</v>
      </c>
      <c r="G180" s="5" t="s">
        <v>34</v>
      </c>
      <c r="H180" s="23" t="s">
        <v>35</v>
      </c>
      <c r="I180" s="23">
        <v>177</v>
      </c>
      <c r="J180" s="23" t="s">
        <v>214</v>
      </c>
      <c r="K180" s="25">
        <v>4000</v>
      </c>
      <c r="L180" s="133"/>
      <c r="M180" s="51">
        <v>10000</v>
      </c>
      <c r="N180" s="124"/>
      <c r="O180" t="s">
        <v>438</v>
      </c>
      <c r="P180" t="str">
        <f>_xlfn.CONCAT(Table1[[#This Row],[Project Year]]," - ",Table1[[#This Row],[Impact]])</f>
        <v>2023 - 4 000 meals</v>
      </c>
      <c r="Q180" s="11"/>
    </row>
    <row r="181" spans="1:17" hidden="1">
      <c r="A181" s="54" t="s">
        <v>204</v>
      </c>
      <c r="B181" s="32" t="s">
        <v>205</v>
      </c>
      <c r="C181" s="56" t="s">
        <v>206</v>
      </c>
      <c r="D181" s="32" t="s">
        <v>14</v>
      </c>
      <c r="E181" s="32"/>
      <c r="F181" s="32">
        <v>2024</v>
      </c>
      <c r="G181" s="57" t="s">
        <v>34</v>
      </c>
      <c r="H181" s="32" t="s">
        <v>35</v>
      </c>
      <c r="I181" s="120">
        <v>178</v>
      </c>
      <c r="J181" s="32" t="s">
        <v>214</v>
      </c>
      <c r="K181" s="34">
        <v>4000</v>
      </c>
      <c r="L181" s="135"/>
      <c r="M181" s="50">
        <v>10000</v>
      </c>
      <c r="N181" s="61"/>
      <c r="O181" s="35" t="s">
        <v>438</v>
      </c>
      <c r="P181" s="35" t="str">
        <f>_xlfn.CONCAT(Table1[[#This Row],[Project Year]]," - ",Table1[[#This Row],[Impact]])</f>
        <v>2024 - 4 000 meals</v>
      </c>
      <c r="Q181" s="11"/>
    </row>
    <row r="182" spans="1:17" hidden="1">
      <c r="A182" s="54" t="s">
        <v>204</v>
      </c>
      <c r="B182" s="32" t="s">
        <v>205</v>
      </c>
      <c r="C182" s="56" t="s">
        <v>206</v>
      </c>
      <c r="D182" s="32" t="s">
        <v>14</v>
      </c>
      <c r="E182" s="32"/>
      <c r="F182" s="32">
        <v>2025</v>
      </c>
      <c r="G182" s="57" t="s">
        <v>34</v>
      </c>
      <c r="H182" s="32" t="s">
        <v>35</v>
      </c>
      <c r="I182" s="23">
        <v>179</v>
      </c>
      <c r="J182" s="32" t="s">
        <v>214</v>
      </c>
      <c r="K182" s="34">
        <v>4000</v>
      </c>
      <c r="L182" s="135"/>
      <c r="M182" s="50">
        <v>10000</v>
      </c>
      <c r="N182" s="128"/>
      <c r="O182" s="35" t="s">
        <v>438</v>
      </c>
      <c r="P182" s="35" t="str">
        <f>_xlfn.CONCAT(Table1[[#This Row],[Project Year]]," - ",Table1[[#This Row],[Impact]])</f>
        <v>2025 - 4 000 meals</v>
      </c>
      <c r="Q182" s="11"/>
    </row>
    <row r="183" spans="1:17" hidden="1">
      <c r="A183" s="65" t="s">
        <v>10</v>
      </c>
      <c r="B183" s="16" t="s">
        <v>11</v>
      </c>
      <c r="C183" s="18" t="s">
        <v>28</v>
      </c>
      <c r="D183" s="16" t="s">
        <v>14</v>
      </c>
      <c r="E183" s="16" t="s">
        <v>15</v>
      </c>
      <c r="F183" s="16">
        <v>2020</v>
      </c>
      <c r="G183" t="s">
        <v>377</v>
      </c>
      <c r="H183" s="5" t="s">
        <v>367</v>
      </c>
      <c r="I183" s="23">
        <v>180</v>
      </c>
      <c r="J183" s="16" t="s">
        <v>16</v>
      </c>
      <c r="K183" s="17">
        <v>8</v>
      </c>
      <c r="L183" s="134"/>
      <c r="M183" s="48">
        <v>9654</v>
      </c>
      <c r="N183" s="124"/>
      <c r="O183" t="s">
        <v>312</v>
      </c>
      <c r="P183" t="str">
        <f>_xlfn.CONCAT(Table1[[#This Row],[Project Year]]," - ",Table1[[#This Row],[Impact]])</f>
        <v>2020 - 8 families</v>
      </c>
      <c r="Q183" s="11"/>
    </row>
    <row r="184" spans="1:17" hidden="1">
      <c r="A184" s="65" t="s">
        <v>10</v>
      </c>
      <c r="B184" s="16" t="s">
        <v>11</v>
      </c>
      <c r="C184" s="18" t="s">
        <v>24</v>
      </c>
      <c r="D184" s="16" t="s">
        <v>14</v>
      </c>
      <c r="E184" s="16" t="s">
        <v>15</v>
      </c>
      <c r="F184" s="16">
        <v>2020</v>
      </c>
      <c r="G184" t="s">
        <v>352</v>
      </c>
      <c r="H184" s="5" t="s">
        <v>346</v>
      </c>
      <c r="I184" s="120">
        <v>181</v>
      </c>
      <c r="J184" s="16" t="s">
        <v>23</v>
      </c>
      <c r="K184" s="17">
        <v>399</v>
      </c>
      <c r="L184" s="134"/>
      <c r="M184" s="48">
        <v>9643</v>
      </c>
      <c r="N184" s="124">
        <f>Table1[[#This Row],[Quantity]]</f>
        <v>399</v>
      </c>
      <c r="O184" s="38" t="s">
        <v>413</v>
      </c>
      <c r="P184" s="38" t="str">
        <f>_xlfn.CONCAT(Table1[[#This Row],[Project Year]]," - ",Table1[[#This Row],[Impact]])</f>
        <v>2020 - 399 animals</v>
      </c>
      <c r="Q184" s="11"/>
    </row>
    <row r="185" spans="1:17" s="33" customFormat="1" hidden="1">
      <c r="A185" s="65" t="s">
        <v>10</v>
      </c>
      <c r="B185" s="16" t="s">
        <v>11</v>
      </c>
      <c r="C185" s="18" t="s">
        <v>24</v>
      </c>
      <c r="D185" s="16" t="s">
        <v>14</v>
      </c>
      <c r="E185" s="16" t="s">
        <v>15</v>
      </c>
      <c r="F185" s="16">
        <v>2022</v>
      </c>
      <c r="G185" t="s">
        <v>377</v>
      </c>
      <c r="H185" s="5" t="s">
        <v>367</v>
      </c>
      <c r="I185" s="23">
        <v>182</v>
      </c>
      <c r="J185" s="16" t="s">
        <v>20</v>
      </c>
      <c r="K185" s="17">
        <v>15</v>
      </c>
      <c r="L185" s="134"/>
      <c r="M185" s="48">
        <v>9085</v>
      </c>
      <c r="N185" s="124"/>
      <c r="O185" t="s">
        <v>311</v>
      </c>
      <c r="P185" t="str">
        <f>_xlfn.CONCAT(Table1[[#This Row],[Project Year]]," - ",Table1[[#This Row],[Impact]])</f>
        <v>2022 - 15 families</v>
      </c>
    </row>
    <row r="186" spans="1:17" hidden="1">
      <c r="A186" s="26" t="s">
        <v>55</v>
      </c>
      <c r="B186" s="23" t="s">
        <v>56</v>
      </c>
      <c r="C186" s="24" t="s">
        <v>57</v>
      </c>
      <c r="D186" s="23" t="s">
        <v>14</v>
      </c>
      <c r="E186" s="23" t="s">
        <v>60</v>
      </c>
      <c r="F186" s="23">
        <v>2023</v>
      </c>
      <c r="G186" t="s">
        <v>352</v>
      </c>
      <c r="H186" s="5" t="s">
        <v>346</v>
      </c>
      <c r="I186" s="23">
        <v>183</v>
      </c>
      <c r="J186" s="31" t="s">
        <v>272</v>
      </c>
      <c r="K186" s="25">
        <v>64</v>
      </c>
      <c r="L186" s="133">
        <v>330</v>
      </c>
      <c r="M186" s="51">
        <v>8500</v>
      </c>
      <c r="N186" s="124">
        <v>64</v>
      </c>
      <c r="O186" s="119" t="s">
        <v>76</v>
      </c>
      <c r="P186" s="119" t="str">
        <f>_xlfn.CONCAT(Table1[[#This Row],[Project Year]]," - ",Table1[[#This Row],[Impact]])</f>
        <v>2023 - 25 Clinics
1976 patients</v>
      </c>
      <c r="Q186" s="11"/>
    </row>
    <row r="187" spans="1:17" hidden="1">
      <c r="A187" s="26" t="s">
        <v>199</v>
      </c>
      <c r="B187" s="23" t="s">
        <v>200</v>
      </c>
      <c r="C187" s="24" t="s">
        <v>201</v>
      </c>
      <c r="D187" s="23" t="s">
        <v>202</v>
      </c>
      <c r="E187" s="23"/>
      <c r="F187" s="23">
        <v>2024</v>
      </c>
      <c r="G187" t="s">
        <v>377</v>
      </c>
      <c r="H187" s="31" t="s">
        <v>309</v>
      </c>
      <c r="I187" s="120">
        <v>184</v>
      </c>
      <c r="J187" s="31" t="s">
        <v>307</v>
      </c>
      <c r="K187" s="25">
        <v>150</v>
      </c>
      <c r="L187" s="133">
        <v>5</v>
      </c>
      <c r="M187" s="51">
        <v>8000</v>
      </c>
      <c r="N187" s="124">
        <v>150</v>
      </c>
      <c r="O187" t="s">
        <v>379</v>
      </c>
      <c r="P187" s="11" t="str">
        <f>_xlfn.CONCAT(Table1[[#This Row],[Project Year]]," - ",Table1[[#This Row],[Impact]])</f>
        <v>2024 - 150 Hampers</v>
      </c>
      <c r="Q187" s="11"/>
    </row>
    <row r="188" spans="1:17" hidden="1">
      <c r="A188" s="54" t="s">
        <v>204</v>
      </c>
      <c r="B188" s="32" t="s">
        <v>205</v>
      </c>
      <c r="C188" s="56" t="s">
        <v>206</v>
      </c>
      <c r="D188" s="32" t="s">
        <v>14</v>
      </c>
      <c r="E188" s="32"/>
      <c r="F188" s="32">
        <v>2021</v>
      </c>
      <c r="G188" s="57" t="s">
        <v>121</v>
      </c>
      <c r="H188" s="8" t="s">
        <v>213</v>
      </c>
      <c r="I188" s="23">
        <v>185</v>
      </c>
      <c r="J188" s="32"/>
      <c r="K188" s="34">
        <v>10</v>
      </c>
      <c r="L188" s="135">
        <v>4</v>
      </c>
      <c r="M188" s="50">
        <v>7225</v>
      </c>
      <c r="N188" s="61">
        <v>10</v>
      </c>
      <c r="O188" s="35" t="s">
        <v>289</v>
      </c>
      <c r="P188" s="35" t="str">
        <f>_xlfn.CONCAT(Table1[[#This Row],[Project Year]]," - ",Table1[[#This Row],[Impact]])</f>
        <v>2021 - 10 wheelchairs</v>
      </c>
      <c r="Q188" s="11"/>
    </row>
    <row r="189" spans="1:17" hidden="1">
      <c r="A189" s="65" t="s">
        <v>10</v>
      </c>
      <c r="B189" s="16" t="s">
        <v>11</v>
      </c>
      <c r="C189" s="18" t="s">
        <v>12</v>
      </c>
      <c r="D189" s="16" t="s">
        <v>14</v>
      </c>
      <c r="E189" s="16" t="s">
        <v>15</v>
      </c>
      <c r="F189" s="16">
        <v>2024</v>
      </c>
      <c r="G189" t="s">
        <v>377</v>
      </c>
      <c r="H189" s="5" t="s">
        <v>367</v>
      </c>
      <c r="I189" s="23">
        <v>186</v>
      </c>
      <c r="J189" s="16" t="s">
        <v>22</v>
      </c>
      <c r="K189" s="17">
        <v>10</v>
      </c>
      <c r="L189" s="134"/>
      <c r="M189" s="48">
        <v>7200</v>
      </c>
      <c r="N189" s="124"/>
      <c r="O189" t="s">
        <v>294</v>
      </c>
      <c r="P189" t="str">
        <f>_xlfn.CONCAT(Table1[[#This Row],[Project Year]]," - ",Table1[[#This Row],[Impact]])</f>
        <v>2024 - 10 families</v>
      </c>
      <c r="Q189" s="11"/>
    </row>
    <row r="190" spans="1:17" hidden="1">
      <c r="A190" s="26" t="s">
        <v>103</v>
      </c>
      <c r="B190" s="23" t="s">
        <v>110</v>
      </c>
      <c r="C190" s="24" t="s">
        <v>111</v>
      </c>
      <c r="D190" s="23" t="s">
        <v>14</v>
      </c>
      <c r="E190" s="23" t="s">
        <v>48</v>
      </c>
      <c r="F190" s="23">
        <v>2024</v>
      </c>
      <c r="G190" s="94" t="s">
        <v>43</v>
      </c>
      <c r="H190" s="31" t="s">
        <v>355</v>
      </c>
      <c r="I190" s="120">
        <v>187</v>
      </c>
      <c r="J190" s="23" t="s">
        <v>44</v>
      </c>
      <c r="K190" s="25">
        <v>75</v>
      </c>
      <c r="L190" s="133">
        <v>60</v>
      </c>
      <c r="M190" s="49">
        <v>6000</v>
      </c>
      <c r="N190" s="124">
        <f>Table1[[#This Row],[Quantity]]</f>
        <v>75</v>
      </c>
      <c r="O190" t="s">
        <v>256</v>
      </c>
      <c r="P190" t="str">
        <f>_xlfn.CONCAT(Table1[[#This Row],[Project Year]]," - ",Table1[[#This Row],[Impact]])</f>
        <v>2024 - 75 students</v>
      </c>
      <c r="Q190" s="11"/>
    </row>
    <row r="191" spans="1:17" hidden="1">
      <c r="A191" s="65" t="s">
        <v>94</v>
      </c>
      <c r="B191" s="16" t="s">
        <v>95</v>
      </c>
      <c r="C191" s="81" t="s">
        <v>96</v>
      </c>
      <c r="D191" s="16" t="s">
        <v>14</v>
      </c>
      <c r="E191" s="16" t="s">
        <v>36</v>
      </c>
      <c r="F191" s="16">
        <v>2024</v>
      </c>
      <c r="G191" t="s">
        <v>369</v>
      </c>
      <c r="H191" s="5" t="s">
        <v>374</v>
      </c>
      <c r="I191" s="23">
        <v>188</v>
      </c>
      <c r="J191" s="16" t="s">
        <v>101</v>
      </c>
      <c r="K191" s="17">
        <v>1</v>
      </c>
      <c r="L191" s="134">
        <v>5</v>
      </c>
      <c r="M191" s="48">
        <v>5000</v>
      </c>
      <c r="N191" s="124">
        <v>1</v>
      </c>
      <c r="O191" t="s">
        <v>322</v>
      </c>
      <c r="P191" t="str">
        <f>_xlfn.CONCAT(Table1[[#This Row],[Project Year]]," - ",Table1[[#This Row],[Impact]])</f>
        <v>2024 - 1 loan</v>
      </c>
      <c r="Q191" s="11"/>
    </row>
    <row r="192" spans="1:17" s="33" customFormat="1" hidden="1">
      <c r="A192" s="26" t="s">
        <v>199</v>
      </c>
      <c r="B192" s="23" t="s">
        <v>203</v>
      </c>
      <c r="C192" s="24" t="s">
        <v>201</v>
      </c>
      <c r="D192" s="23" t="s">
        <v>202</v>
      </c>
      <c r="E192" s="23"/>
      <c r="F192" s="23">
        <v>2024</v>
      </c>
      <c r="G192" t="s">
        <v>377</v>
      </c>
      <c r="H192" s="31" t="s">
        <v>309</v>
      </c>
      <c r="I192" s="23">
        <v>189</v>
      </c>
      <c r="J192" s="31" t="s">
        <v>297</v>
      </c>
      <c r="K192" s="25">
        <v>150</v>
      </c>
      <c r="L192" s="133">
        <v>5</v>
      </c>
      <c r="M192" s="51">
        <v>5000</v>
      </c>
      <c r="N192" s="124">
        <v>150</v>
      </c>
      <c r="O192" t="s">
        <v>379</v>
      </c>
      <c r="P192" s="11" t="str">
        <f>_xlfn.CONCAT(Table1[[#This Row],[Project Year]]," - ",Table1[[#This Row],[Impact]])</f>
        <v>2024 - 150 Hampers</v>
      </c>
    </row>
    <row r="193" spans="1:17" s="33" customFormat="1" hidden="1">
      <c r="A193" s="65" t="s">
        <v>10</v>
      </c>
      <c r="B193" s="16" t="s">
        <v>11</v>
      </c>
      <c r="C193" s="18" t="s">
        <v>12</v>
      </c>
      <c r="D193" s="16" t="s">
        <v>14</v>
      </c>
      <c r="E193" s="16" t="s">
        <v>15</v>
      </c>
      <c r="F193" s="16">
        <v>2024</v>
      </c>
      <c r="G193" s="96" t="s">
        <v>377</v>
      </c>
      <c r="H193" s="5" t="s">
        <v>366</v>
      </c>
      <c r="I193" s="120">
        <v>190</v>
      </c>
      <c r="J193" s="16" t="s">
        <v>16</v>
      </c>
      <c r="K193" s="17">
        <v>225</v>
      </c>
      <c r="L193" s="134"/>
      <c r="M193" s="48">
        <v>3315</v>
      </c>
      <c r="N193" s="124">
        <f>Table1[[#This Row],[Quantity]]</f>
        <v>225</v>
      </c>
      <c r="O193" t="s">
        <v>247</v>
      </c>
      <c r="P193" t="str">
        <f>_xlfn.CONCAT(Table1[[#This Row],[Project Year]]," - ",Table1[[#This Row],[Impact]])</f>
        <v>2024 - 225 Individuals</v>
      </c>
    </row>
    <row r="194" spans="1:17" hidden="1">
      <c r="A194" s="154" t="s">
        <v>86</v>
      </c>
      <c r="B194" s="74" t="s">
        <v>87</v>
      </c>
      <c r="C194" s="158">
        <v>823513680</v>
      </c>
      <c r="D194" s="74" t="s">
        <v>14</v>
      </c>
      <c r="E194" s="74" t="s">
        <v>15</v>
      </c>
      <c r="F194" s="88">
        <v>2024</v>
      </c>
      <c r="G194" s="94" t="s">
        <v>43</v>
      </c>
      <c r="H194" s="5" t="s">
        <v>354</v>
      </c>
      <c r="I194" s="23">
        <v>191</v>
      </c>
      <c r="J194" s="74" t="s">
        <v>90</v>
      </c>
      <c r="K194" s="88">
        <v>39</v>
      </c>
      <c r="L194" s="140">
        <v>225</v>
      </c>
      <c r="M194" s="111">
        <f>Table1[[#This Row],[Volunteer Hours]]*200</f>
        <v>45000</v>
      </c>
      <c r="N194" s="124">
        <f>Table1[[#This Row],[Quantity]]</f>
        <v>39</v>
      </c>
      <c r="O194" t="s">
        <v>257</v>
      </c>
      <c r="P194" t="str">
        <f>_xlfn.CONCAT(Table1[[#This Row],[Project Year]]," - ",Table1[[#This Row],[Impact]])</f>
        <v>2024 - 39 students</v>
      </c>
      <c r="Q194" s="11"/>
    </row>
    <row r="195" spans="1:17" hidden="1">
      <c r="A195" s="68" t="s">
        <v>86</v>
      </c>
      <c r="B195" s="77" t="s">
        <v>87</v>
      </c>
      <c r="C195" s="87">
        <v>823513680</v>
      </c>
      <c r="D195" s="77" t="s">
        <v>14</v>
      </c>
      <c r="E195" s="77" t="s">
        <v>15</v>
      </c>
      <c r="F195" s="92">
        <v>2024</v>
      </c>
      <c r="G195" s="102" t="s">
        <v>121</v>
      </c>
      <c r="H195" s="76" t="s">
        <v>91</v>
      </c>
      <c r="I195" s="23">
        <v>192</v>
      </c>
      <c r="J195" s="77" t="s">
        <v>92</v>
      </c>
      <c r="K195" s="92">
        <v>528</v>
      </c>
      <c r="L195" s="146">
        <v>528</v>
      </c>
      <c r="M195" s="170">
        <v>1</v>
      </c>
      <c r="N195" s="61"/>
      <c r="O195" s="35" t="s">
        <v>399</v>
      </c>
      <c r="P195" s="35" t="str">
        <f>_xlfn.CONCAT(Table1[[#This Row],[Project Year]]," - ",Table1[[#This Row],[Impact]])</f>
        <v>2024 - 528 counselling hours</v>
      </c>
      <c r="Q195" s="11"/>
    </row>
    <row r="196" spans="1:17" hidden="1">
      <c r="A196" s="156" t="s">
        <v>86</v>
      </c>
      <c r="B196" s="74" t="s">
        <v>87</v>
      </c>
      <c r="C196" s="158">
        <v>823513680</v>
      </c>
      <c r="D196" s="74" t="s">
        <v>14</v>
      </c>
      <c r="E196" s="74" t="s">
        <v>15</v>
      </c>
      <c r="F196" s="88">
        <v>2023</v>
      </c>
      <c r="G196" s="94" t="s">
        <v>43</v>
      </c>
      <c r="H196" s="5" t="s">
        <v>354</v>
      </c>
      <c r="I196" s="120">
        <v>193</v>
      </c>
      <c r="J196" s="74" t="s">
        <v>90</v>
      </c>
      <c r="K196" s="88">
        <v>43</v>
      </c>
      <c r="L196" s="140">
        <v>225</v>
      </c>
      <c r="M196" s="111">
        <f>Table1[[#This Row],[Volunteer Hours]]*200</f>
        <v>45000</v>
      </c>
      <c r="N196" s="124">
        <f>Table1[[#This Row],[Quantity]]</f>
        <v>43</v>
      </c>
      <c r="O196" t="s">
        <v>258</v>
      </c>
      <c r="P196" t="str">
        <f>_xlfn.CONCAT(Table1[[#This Row],[Project Year]]," - ",Table1[[#This Row],[Impact]])</f>
        <v>2023 - 43 students</v>
      </c>
      <c r="Q196" s="11"/>
    </row>
    <row r="197" spans="1:17" hidden="1">
      <c r="A197" s="68" t="s">
        <v>86</v>
      </c>
      <c r="B197" s="76" t="s">
        <v>87</v>
      </c>
      <c r="C197" s="84">
        <v>823513680</v>
      </c>
      <c r="D197" s="76" t="s">
        <v>14</v>
      </c>
      <c r="E197" s="76" t="s">
        <v>15</v>
      </c>
      <c r="F197" s="90">
        <v>2023</v>
      </c>
      <c r="G197" s="97" t="s">
        <v>121</v>
      </c>
      <c r="H197" s="76" t="s">
        <v>91</v>
      </c>
      <c r="I197" s="23">
        <v>194</v>
      </c>
      <c r="J197" s="76" t="s">
        <v>92</v>
      </c>
      <c r="K197" s="90">
        <v>480</v>
      </c>
      <c r="L197" s="143">
        <v>480</v>
      </c>
      <c r="M197" s="111">
        <v>1</v>
      </c>
      <c r="N197" s="61"/>
      <c r="O197" s="35" t="s">
        <v>398</v>
      </c>
      <c r="P197" s="35" t="str">
        <f>_xlfn.CONCAT(Table1[[#This Row],[Project Year]]," - ",Table1[[#This Row],[Impact]])</f>
        <v>2023 - 480 counselling hours</v>
      </c>
      <c r="Q197" s="11"/>
    </row>
    <row r="198" spans="1:17" hidden="1">
      <c r="A198" s="154" t="s">
        <v>86</v>
      </c>
      <c r="B198" s="74" t="s">
        <v>87</v>
      </c>
      <c r="C198" s="158">
        <v>823513680</v>
      </c>
      <c r="D198" s="74" t="s">
        <v>14</v>
      </c>
      <c r="E198" s="74" t="s">
        <v>15</v>
      </c>
      <c r="F198" s="88">
        <v>2022</v>
      </c>
      <c r="G198" s="94" t="s">
        <v>43</v>
      </c>
      <c r="H198" s="5" t="s">
        <v>354</v>
      </c>
      <c r="I198" s="23">
        <v>195</v>
      </c>
      <c r="J198" s="74" t="s">
        <v>90</v>
      </c>
      <c r="K198" s="88">
        <v>43</v>
      </c>
      <c r="L198" s="140">
        <v>225</v>
      </c>
      <c r="M198" s="111">
        <f>Table1[[#This Row],[Volunteer Hours]]*200</f>
        <v>45000</v>
      </c>
      <c r="N198" s="124">
        <f>Table1[[#This Row],[Quantity]]</f>
        <v>43</v>
      </c>
      <c r="O198" t="s">
        <v>258</v>
      </c>
      <c r="P198" t="str">
        <f>_xlfn.CONCAT(Table1[[#This Row],[Project Year]]," - ",Table1[[#This Row],[Impact]])</f>
        <v>2022 - 43 students</v>
      </c>
      <c r="Q198" s="11"/>
    </row>
    <row r="199" spans="1:17" hidden="1">
      <c r="A199" s="68" t="s">
        <v>86</v>
      </c>
      <c r="B199" s="76" t="s">
        <v>87</v>
      </c>
      <c r="C199" s="84">
        <v>823513680</v>
      </c>
      <c r="D199" s="76" t="s">
        <v>14</v>
      </c>
      <c r="E199" s="76" t="s">
        <v>15</v>
      </c>
      <c r="F199" s="90">
        <v>2022</v>
      </c>
      <c r="G199" s="97" t="s">
        <v>121</v>
      </c>
      <c r="H199" s="76" t="s">
        <v>91</v>
      </c>
      <c r="I199" s="120">
        <v>196</v>
      </c>
      <c r="J199" s="76" t="s">
        <v>92</v>
      </c>
      <c r="K199" s="90">
        <v>624</v>
      </c>
      <c r="L199" s="143">
        <v>624</v>
      </c>
      <c r="M199" s="111">
        <v>1</v>
      </c>
      <c r="N199" s="61"/>
      <c r="O199" s="35" t="s">
        <v>400</v>
      </c>
      <c r="P199" s="35" t="str">
        <f>_xlfn.CONCAT(Table1[[#This Row],[Project Year]]," - ",Table1[[#This Row],[Impact]])</f>
        <v>2022 - 624 counselling hours</v>
      </c>
      <c r="Q199" s="11"/>
    </row>
    <row r="200" spans="1:17" hidden="1">
      <c r="A200" s="154" t="s">
        <v>86</v>
      </c>
      <c r="B200" s="157" t="s">
        <v>87</v>
      </c>
      <c r="C200" s="162">
        <v>823513680</v>
      </c>
      <c r="D200" s="157" t="s">
        <v>14</v>
      </c>
      <c r="E200" s="157" t="s">
        <v>15</v>
      </c>
      <c r="F200" s="163">
        <v>2021</v>
      </c>
      <c r="G200" s="99" t="s">
        <v>43</v>
      </c>
      <c r="H200" s="5" t="s">
        <v>354</v>
      </c>
      <c r="I200" s="23">
        <v>197</v>
      </c>
      <c r="J200" s="157" t="s">
        <v>90</v>
      </c>
      <c r="K200" s="163">
        <v>44</v>
      </c>
      <c r="L200" s="168">
        <v>225</v>
      </c>
      <c r="M200" s="111">
        <f>Table1[[#This Row],[Volunteer Hours]]*200</f>
        <v>45000</v>
      </c>
      <c r="N200" s="124">
        <f>Table1[[#This Row],[Quantity]]</f>
        <v>44</v>
      </c>
      <c r="O200" t="s">
        <v>259</v>
      </c>
      <c r="P200" t="str">
        <f>_xlfn.CONCAT(Table1[[#This Row],[Project Year]]," - ",Table1[[#This Row],[Impact]])</f>
        <v>2021 - 44 students</v>
      </c>
      <c r="Q200" s="11"/>
    </row>
    <row r="201" spans="1:17" hidden="1">
      <c r="A201" s="153" t="s">
        <v>86</v>
      </c>
      <c r="B201" s="77" t="s">
        <v>87</v>
      </c>
      <c r="C201" s="87">
        <v>823513680</v>
      </c>
      <c r="D201" s="77" t="s">
        <v>14</v>
      </c>
      <c r="E201" s="77" t="s">
        <v>15</v>
      </c>
      <c r="F201" s="92">
        <v>2021</v>
      </c>
      <c r="G201" s="33" t="s">
        <v>121</v>
      </c>
      <c r="H201" s="76" t="s">
        <v>91</v>
      </c>
      <c r="I201" s="23">
        <v>198</v>
      </c>
      <c r="J201" s="77" t="s">
        <v>92</v>
      </c>
      <c r="K201" s="92">
        <v>832</v>
      </c>
      <c r="L201" s="146">
        <v>832</v>
      </c>
      <c r="M201" s="170">
        <v>1</v>
      </c>
      <c r="N201" s="61"/>
      <c r="O201" s="35" t="s">
        <v>401</v>
      </c>
      <c r="P201" s="33" t="str">
        <f>_xlfn.CONCAT(Table1[[#This Row],[Project Year]]," - ",Table1[[#This Row],[Impact]])</f>
        <v>2021 - 832 counselling hours</v>
      </c>
      <c r="Q201" s="11"/>
    </row>
    <row r="202" spans="1:17" hidden="1">
      <c r="A202" s="73" t="s">
        <v>86</v>
      </c>
      <c r="B202" s="74" t="s">
        <v>87</v>
      </c>
      <c r="C202" s="158">
        <v>823513680</v>
      </c>
      <c r="D202" s="74" t="s">
        <v>14</v>
      </c>
      <c r="E202" s="74" t="s">
        <v>15</v>
      </c>
      <c r="F202" s="88">
        <v>2020</v>
      </c>
      <c r="G202" s="11" t="s">
        <v>43</v>
      </c>
      <c r="H202" s="5" t="s">
        <v>354</v>
      </c>
      <c r="I202" s="120">
        <v>199</v>
      </c>
      <c r="J202" s="157" t="s">
        <v>90</v>
      </c>
      <c r="K202" s="163">
        <v>45</v>
      </c>
      <c r="L202" s="168">
        <v>225</v>
      </c>
      <c r="M202" s="111">
        <f>Table1[[#This Row],[Volunteer Hours]]*200</f>
        <v>45000</v>
      </c>
      <c r="N202" s="124">
        <f>Table1[[#This Row],[Quantity]]</f>
        <v>45</v>
      </c>
      <c r="O202" t="s">
        <v>260</v>
      </c>
      <c r="P202" t="str">
        <f>_xlfn.CONCAT(Table1[[#This Row],[Project Year]]," - ",Table1[[#This Row],[Impact]])</f>
        <v>2020 - 45 students</v>
      </c>
      <c r="Q202" s="11"/>
    </row>
    <row r="203" spans="1:17" hidden="1">
      <c r="A203" s="152" t="s">
        <v>86</v>
      </c>
      <c r="B203" s="76" t="s">
        <v>87</v>
      </c>
      <c r="C203" s="84">
        <v>823513680</v>
      </c>
      <c r="D203" s="76" t="s">
        <v>14</v>
      </c>
      <c r="E203" s="76" t="s">
        <v>15</v>
      </c>
      <c r="F203" s="90">
        <v>2020</v>
      </c>
      <c r="G203" s="33" t="s">
        <v>121</v>
      </c>
      <c r="H203" s="77" t="s">
        <v>91</v>
      </c>
      <c r="I203" s="23">
        <v>200</v>
      </c>
      <c r="J203" s="77" t="s">
        <v>92</v>
      </c>
      <c r="K203" s="92">
        <v>884</v>
      </c>
      <c r="L203" s="146">
        <v>884</v>
      </c>
      <c r="M203" s="170">
        <v>1</v>
      </c>
      <c r="N203" s="61"/>
      <c r="O203" s="35" t="s">
        <v>402</v>
      </c>
      <c r="P203" s="33" t="str">
        <f>_xlfn.CONCAT(Table1[[#This Row],[Project Year]]," - ",Table1[[#This Row],[Impact]])</f>
        <v>2020 - 884 counselling hours</v>
      </c>
      <c r="Q203" s="11"/>
    </row>
    <row r="204" spans="1:17" hidden="1">
      <c r="A204" s="21" t="s">
        <v>55</v>
      </c>
      <c r="B204" s="23" t="s">
        <v>56</v>
      </c>
      <c r="C204" s="24" t="s">
        <v>57</v>
      </c>
      <c r="D204" s="23" t="s">
        <v>74</v>
      </c>
      <c r="E204" s="23" t="s">
        <v>60</v>
      </c>
      <c r="F204" s="23">
        <v>2024</v>
      </c>
      <c r="G204" s="93" t="s">
        <v>124</v>
      </c>
      <c r="H204" s="9" t="s">
        <v>270</v>
      </c>
      <c r="I204" s="23">
        <v>201</v>
      </c>
      <c r="J204" s="37" t="s">
        <v>82</v>
      </c>
      <c r="K204" s="30" t="s">
        <v>83</v>
      </c>
      <c r="L204" s="144"/>
      <c r="M204" s="52">
        <f>4700*150</f>
        <v>705000</v>
      </c>
      <c r="N204" s="124"/>
      <c r="O204" t="s">
        <v>440</v>
      </c>
      <c r="P204" t="str">
        <f>_xlfn.CONCAT(Table1[[#This Row],[Project Year]]," - ",Table1[[#This Row],[Impact]])</f>
        <v>2024 - 4 690 trees planted</v>
      </c>
      <c r="Q204" s="11"/>
    </row>
    <row r="205" spans="1:17" hidden="1">
      <c r="A205" s="60" t="s">
        <v>55</v>
      </c>
      <c r="B205" s="32" t="s">
        <v>56</v>
      </c>
      <c r="C205" s="56" t="s">
        <v>57</v>
      </c>
      <c r="D205" s="32"/>
      <c r="E205" s="32"/>
      <c r="F205" s="32">
        <v>2022</v>
      </c>
      <c r="G205" s="164" t="s">
        <v>121</v>
      </c>
      <c r="H205" s="9" t="s">
        <v>213</v>
      </c>
      <c r="I205" s="120">
        <v>202</v>
      </c>
      <c r="J205" s="39"/>
      <c r="K205" s="40" t="s">
        <v>187</v>
      </c>
      <c r="L205" s="147"/>
      <c r="M205" s="55">
        <v>1</v>
      </c>
      <c r="N205" s="61">
        <v>104</v>
      </c>
      <c r="O205" s="35" t="s">
        <v>280</v>
      </c>
      <c r="P205" s="35" t="str">
        <f>_xlfn.CONCAT(Table1[[#This Row],[Project Year]]," - ",Table1[[#This Row],[Impact]])</f>
        <v>2022 - 104 wheelchairs loaned out</v>
      </c>
      <c r="Q205" s="11"/>
    </row>
    <row r="206" spans="1:17" hidden="1">
      <c r="A206" s="60" t="s">
        <v>55</v>
      </c>
      <c r="B206" s="32" t="s">
        <v>56</v>
      </c>
      <c r="C206" s="56" t="s">
        <v>57</v>
      </c>
      <c r="D206" s="32"/>
      <c r="E206" s="32"/>
      <c r="F206" s="43">
        <v>2023</v>
      </c>
      <c r="G206" s="93" t="s">
        <v>121</v>
      </c>
      <c r="H206" s="9" t="s">
        <v>213</v>
      </c>
      <c r="I206" s="23">
        <v>203</v>
      </c>
      <c r="J206" s="28"/>
      <c r="K206" s="30" t="s">
        <v>187</v>
      </c>
      <c r="L206" s="144"/>
      <c r="M206" s="52">
        <v>1</v>
      </c>
      <c r="N206" s="124">
        <v>104</v>
      </c>
      <c r="O206" t="s">
        <v>280</v>
      </c>
      <c r="P206" t="str">
        <f>_xlfn.CONCAT(Table1[[#This Row],[Project Year]]," - ",Table1[[#This Row],[Impact]])</f>
        <v>2023 - 104 wheelchairs loaned out</v>
      </c>
      <c r="Q206" s="11"/>
    </row>
    <row r="207" spans="1:17" hidden="1">
      <c r="A207" s="54" t="s">
        <v>55</v>
      </c>
      <c r="B207" s="32" t="s">
        <v>56</v>
      </c>
      <c r="C207" s="56" t="s">
        <v>57</v>
      </c>
      <c r="D207" s="32"/>
      <c r="E207" s="32"/>
      <c r="F207" s="43">
        <v>2024</v>
      </c>
      <c r="G207" s="93" t="s">
        <v>121</v>
      </c>
      <c r="H207" s="8" t="s">
        <v>213</v>
      </c>
      <c r="I207" s="23">
        <v>204</v>
      </c>
      <c r="J207" s="23"/>
      <c r="K207" s="25" t="s">
        <v>187</v>
      </c>
      <c r="L207" s="133"/>
      <c r="M207" s="51">
        <v>1</v>
      </c>
      <c r="N207" s="124">
        <v>104</v>
      </c>
      <c r="O207" t="s">
        <v>280</v>
      </c>
      <c r="P207" t="str">
        <f>_xlfn.CONCAT(Table1[[#This Row],[Project Year]]," - ",Table1[[#This Row],[Impact]])</f>
        <v>2024 - 104 wheelchairs loaned out</v>
      </c>
      <c r="Q207" s="11"/>
    </row>
    <row r="208" spans="1:17" hidden="1">
      <c r="A208" s="54" t="s">
        <v>55</v>
      </c>
      <c r="B208" s="32" t="s">
        <v>56</v>
      </c>
      <c r="C208" s="56" t="s">
        <v>57</v>
      </c>
      <c r="D208" s="32"/>
      <c r="E208" s="32"/>
      <c r="F208" s="43">
        <v>2025</v>
      </c>
      <c r="G208" s="93" t="s">
        <v>121</v>
      </c>
      <c r="H208" s="8" t="s">
        <v>213</v>
      </c>
      <c r="I208" s="120">
        <v>205</v>
      </c>
      <c r="J208" s="23"/>
      <c r="K208" s="25" t="s">
        <v>187</v>
      </c>
      <c r="L208" s="133"/>
      <c r="M208" s="51">
        <v>1</v>
      </c>
      <c r="N208" s="124">
        <v>104</v>
      </c>
      <c r="O208" t="s">
        <v>280</v>
      </c>
      <c r="P208" t="str">
        <f>_xlfn.CONCAT(Table1[[#This Row],[Project Year]]," - ",Table1[[#This Row],[Impact]])</f>
        <v>2025 - 104 wheelchairs loaned out</v>
      </c>
      <c r="Q208" s="11"/>
    </row>
    <row r="209" spans="1:18" hidden="1">
      <c r="A209" s="26" t="s">
        <v>55</v>
      </c>
      <c r="B209" s="23" t="s">
        <v>56</v>
      </c>
      <c r="C209" s="24" t="s">
        <v>57</v>
      </c>
      <c r="D209" s="23" t="s">
        <v>14</v>
      </c>
      <c r="E209" s="23" t="s">
        <v>60</v>
      </c>
      <c r="F209" s="23">
        <v>2024</v>
      </c>
      <c r="G209" s="93" t="s">
        <v>124</v>
      </c>
      <c r="H209" s="8" t="s">
        <v>361</v>
      </c>
      <c r="I209" s="23">
        <v>206</v>
      </c>
      <c r="J209" s="27" t="s">
        <v>190</v>
      </c>
      <c r="K209" s="25" t="s">
        <v>191</v>
      </c>
      <c r="L209" s="133">
        <v>108</v>
      </c>
      <c r="M209" s="51">
        <f>103*50</f>
        <v>5150</v>
      </c>
      <c r="N209" s="124"/>
      <c r="O209" t="s">
        <v>269</v>
      </c>
      <c r="P209" t="str">
        <f>_xlfn.CONCAT(Table1[[#This Row],[Project Year]]," - ",Table1[[#This Row],[Impact]])</f>
        <v>2024 - 103 seed packs</v>
      </c>
      <c r="Q209" s="11"/>
    </row>
    <row r="210" spans="1:18" hidden="1">
      <c r="A210" s="26" t="s">
        <v>55</v>
      </c>
      <c r="B210" s="23" t="s">
        <v>56</v>
      </c>
      <c r="C210" s="24" t="s">
        <v>57</v>
      </c>
      <c r="D210" s="23" t="s">
        <v>14</v>
      </c>
      <c r="E210" s="23" t="s">
        <v>60</v>
      </c>
      <c r="F210" s="43">
        <v>2022</v>
      </c>
      <c r="G210" s="93" t="s">
        <v>124</v>
      </c>
      <c r="H210" s="8" t="s">
        <v>271</v>
      </c>
      <c r="I210" s="23">
        <v>207</v>
      </c>
      <c r="J210" s="8" t="s">
        <v>341</v>
      </c>
      <c r="K210" s="25">
        <v>105</v>
      </c>
      <c r="L210" s="133">
        <v>620</v>
      </c>
      <c r="M210" s="51">
        <f>25*Table1[[#This Row],[Volunteer Hours]]</f>
        <v>15500</v>
      </c>
      <c r="N210" s="124"/>
      <c r="O210" t="s">
        <v>342</v>
      </c>
      <c r="P210" t="str">
        <f>_xlfn.CONCAT(Table1[[#This Row],[Project Year]]," - ",Table1[[#This Row],[Impact]])</f>
        <v>2022 - 105 bags of trash</v>
      </c>
      <c r="Q210" s="11"/>
    </row>
    <row r="211" spans="1:18" hidden="1">
      <c r="A211" s="26" t="s">
        <v>55</v>
      </c>
      <c r="B211" s="23" t="s">
        <v>56</v>
      </c>
      <c r="C211" s="24" t="s">
        <v>57</v>
      </c>
      <c r="D211" s="23" t="s">
        <v>14</v>
      </c>
      <c r="E211" s="23" t="s">
        <v>60</v>
      </c>
      <c r="F211" s="43">
        <v>2023</v>
      </c>
      <c r="G211" s="93" t="s">
        <v>124</v>
      </c>
      <c r="H211" s="8" t="s">
        <v>271</v>
      </c>
      <c r="I211" s="120">
        <v>208</v>
      </c>
      <c r="J211" s="8" t="s">
        <v>341</v>
      </c>
      <c r="K211" s="25">
        <v>105</v>
      </c>
      <c r="L211" s="133">
        <v>620</v>
      </c>
      <c r="M211" s="51">
        <f>25*Table1[[#This Row],[Volunteer Hours]]</f>
        <v>15500</v>
      </c>
      <c r="N211" s="124"/>
      <c r="O211" t="s">
        <v>342</v>
      </c>
      <c r="P211" t="str">
        <f>_xlfn.CONCAT(Table1[[#This Row],[Project Year]]," - ",Table1[[#This Row],[Impact]])</f>
        <v>2023 - 105 bags of trash</v>
      </c>
      <c r="Q211" s="11"/>
    </row>
    <row r="212" spans="1:18" hidden="1">
      <c r="A212" s="26" t="s">
        <v>55</v>
      </c>
      <c r="B212" s="23" t="s">
        <v>56</v>
      </c>
      <c r="C212" s="24" t="s">
        <v>57</v>
      </c>
      <c r="D212" s="23" t="s">
        <v>14</v>
      </c>
      <c r="E212" s="23" t="s">
        <v>60</v>
      </c>
      <c r="F212" s="43">
        <v>2024</v>
      </c>
      <c r="G212" s="93" t="s">
        <v>124</v>
      </c>
      <c r="H212" s="8" t="s">
        <v>271</v>
      </c>
      <c r="I212" s="23">
        <v>209</v>
      </c>
      <c r="J212" s="8" t="s">
        <v>341</v>
      </c>
      <c r="K212" s="25">
        <v>105</v>
      </c>
      <c r="L212" s="133">
        <v>620</v>
      </c>
      <c r="M212" s="51">
        <f>25*Table1[[#This Row],[Volunteer Hours]]</f>
        <v>15500</v>
      </c>
      <c r="N212" s="124"/>
      <c r="O212" t="s">
        <v>342</v>
      </c>
      <c r="P212" t="str">
        <f>_xlfn.CONCAT(Table1[[#This Row],[Project Year]]," - ",Table1[[#This Row],[Impact]])</f>
        <v>2024 - 105 bags of trash</v>
      </c>
      <c r="Q212" s="11"/>
    </row>
    <row r="213" spans="1:18" s="33" customFormat="1" hidden="1">
      <c r="A213" s="26" t="s">
        <v>55</v>
      </c>
      <c r="B213" s="28" t="s">
        <v>56</v>
      </c>
      <c r="C213" s="29" t="s">
        <v>57</v>
      </c>
      <c r="D213" s="28" t="s">
        <v>14</v>
      </c>
      <c r="E213" s="28" t="s">
        <v>60</v>
      </c>
      <c r="F213" s="44">
        <v>2025</v>
      </c>
      <c r="G213" s="93" t="s">
        <v>124</v>
      </c>
      <c r="H213" s="9" t="s">
        <v>271</v>
      </c>
      <c r="I213" s="23">
        <v>210</v>
      </c>
      <c r="J213" s="9" t="s">
        <v>341</v>
      </c>
      <c r="K213" s="30">
        <v>105</v>
      </c>
      <c r="L213" s="144">
        <v>620</v>
      </c>
      <c r="M213" s="51">
        <f>25*Table1[[#This Row],[Volunteer Hours]]</f>
        <v>15500</v>
      </c>
      <c r="N213" s="124"/>
      <c r="O213" t="s">
        <v>342</v>
      </c>
      <c r="P213" t="str">
        <f>_xlfn.CONCAT(Table1[[#This Row],[Project Year]]," - ",Table1[[#This Row],[Impact]])</f>
        <v>2025 - 105 bags of trash</v>
      </c>
    </row>
    <row r="214" spans="1:18" hidden="1">
      <c r="A214" s="21" t="s">
        <v>444</v>
      </c>
      <c r="B214" s="23" t="s">
        <v>445</v>
      </c>
      <c r="C214" s="24" t="s">
        <v>446</v>
      </c>
      <c r="D214" s="24" t="s">
        <v>14</v>
      </c>
      <c r="E214" s="24" t="s">
        <v>15</v>
      </c>
      <c r="F214" s="23">
        <v>2025</v>
      </c>
      <c r="G214" s="31" t="s">
        <v>377</v>
      </c>
      <c r="H214" s="31" t="s">
        <v>309</v>
      </c>
      <c r="I214" s="23">
        <v>211</v>
      </c>
      <c r="J214" s="23" t="s">
        <v>447</v>
      </c>
      <c r="K214" s="25">
        <v>433</v>
      </c>
      <c r="L214" s="134">
        <v>775</v>
      </c>
      <c r="M214" s="48">
        <v>32477384</v>
      </c>
      <c r="N214" s="124">
        <f t="shared" ref="N214:N228" si="0">K214</f>
        <v>433</v>
      </c>
      <c r="O214" s="11" t="s">
        <v>448</v>
      </c>
      <c r="P214" t="s">
        <v>449</v>
      </c>
    </row>
    <row r="215" spans="1:18" hidden="1">
      <c r="A215" s="21" t="s">
        <v>444</v>
      </c>
      <c r="B215" s="23" t="s">
        <v>445</v>
      </c>
      <c r="C215" s="24" t="s">
        <v>446</v>
      </c>
      <c r="D215" s="24" t="s">
        <v>14</v>
      </c>
      <c r="E215" s="24" t="s">
        <v>15</v>
      </c>
      <c r="F215" s="23">
        <v>2025</v>
      </c>
      <c r="G215" s="31" t="s">
        <v>377</v>
      </c>
      <c r="H215" s="31" t="s">
        <v>309</v>
      </c>
      <c r="I215" s="23">
        <v>212</v>
      </c>
      <c r="J215" s="23" t="s">
        <v>450</v>
      </c>
      <c r="K215" s="25">
        <v>148</v>
      </c>
      <c r="L215" s="134">
        <v>330</v>
      </c>
      <c r="M215" s="48">
        <v>9581616</v>
      </c>
      <c r="N215" s="124">
        <f t="shared" si="0"/>
        <v>148</v>
      </c>
      <c r="O215" s="11" t="s">
        <v>451</v>
      </c>
      <c r="P215" t="s">
        <v>452</v>
      </c>
    </row>
    <row r="216" spans="1:18" hidden="1">
      <c r="A216" s="21" t="s">
        <v>444</v>
      </c>
      <c r="B216" s="23" t="s">
        <v>445</v>
      </c>
      <c r="C216" s="24" t="s">
        <v>446</v>
      </c>
      <c r="D216" s="24" t="s">
        <v>14</v>
      </c>
      <c r="E216" s="24" t="s">
        <v>15</v>
      </c>
      <c r="F216" s="23">
        <v>2025</v>
      </c>
      <c r="G216" s="31" t="s">
        <v>377</v>
      </c>
      <c r="H216" s="31" t="s">
        <v>309</v>
      </c>
      <c r="I216" s="23">
        <v>213</v>
      </c>
      <c r="J216" s="23" t="s">
        <v>453</v>
      </c>
      <c r="K216" s="25">
        <v>12</v>
      </c>
      <c r="L216" s="134">
        <v>150</v>
      </c>
      <c r="M216" s="48">
        <v>1201075</v>
      </c>
      <c r="N216" s="124">
        <f t="shared" si="0"/>
        <v>12</v>
      </c>
      <c r="O216" s="11" t="s">
        <v>454</v>
      </c>
      <c r="P216" t="s">
        <v>455</v>
      </c>
    </row>
    <row r="217" spans="1:18" hidden="1">
      <c r="A217" s="21" t="s">
        <v>444</v>
      </c>
      <c r="B217" s="23" t="s">
        <v>445</v>
      </c>
      <c r="C217" s="24" t="s">
        <v>446</v>
      </c>
      <c r="D217" s="24" t="s">
        <v>14</v>
      </c>
      <c r="E217" s="24" t="s">
        <v>15</v>
      </c>
      <c r="F217" s="23">
        <v>2024</v>
      </c>
      <c r="G217" s="31" t="s">
        <v>377</v>
      </c>
      <c r="H217" s="31" t="s">
        <v>309</v>
      </c>
      <c r="I217" s="23">
        <v>214</v>
      </c>
      <c r="J217" s="23" t="s">
        <v>447</v>
      </c>
      <c r="K217" s="25">
        <v>418</v>
      </c>
      <c r="L217" s="134">
        <v>775</v>
      </c>
      <c r="M217" s="48">
        <v>38786615</v>
      </c>
      <c r="N217" s="124">
        <f t="shared" si="0"/>
        <v>418</v>
      </c>
      <c r="O217" s="11" t="s">
        <v>456</v>
      </c>
      <c r="P217" t="s">
        <v>457</v>
      </c>
      <c r="R217" s="123"/>
    </row>
    <row r="218" spans="1:18" hidden="1">
      <c r="A218" s="21" t="s">
        <v>444</v>
      </c>
      <c r="B218" s="23" t="s">
        <v>445</v>
      </c>
      <c r="C218" s="24" t="s">
        <v>446</v>
      </c>
      <c r="D218" s="24" t="s">
        <v>14</v>
      </c>
      <c r="E218" s="24" t="s">
        <v>15</v>
      </c>
      <c r="F218" s="23">
        <v>2024</v>
      </c>
      <c r="G218" s="31" t="s">
        <v>377</v>
      </c>
      <c r="H218" s="31" t="s">
        <v>309</v>
      </c>
      <c r="I218" s="23">
        <v>215</v>
      </c>
      <c r="J218" s="23" t="s">
        <v>450</v>
      </c>
      <c r="K218" s="25">
        <v>141</v>
      </c>
      <c r="L218" s="134">
        <v>330</v>
      </c>
      <c r="M218" s="48">
        <v>10473390</v>
      </c>
      <c r="N218" s="124">
        <f t="shared" si="0"/>
        <v>141</v>
      </c>
      <c r="O218" s="11" t="s">
        <v>458</v>
      </c>
      <c r="P218" t="s">
        <v>459</v>
      </c>
    </row>
    <row r="219" spans="1:18" hidden="1">
      <c r="A219" s="21" t="s">
        <v>444</v>
      </c>
      <c r="B219" s="23" t="s">
        <v>445</v>
      </c>
      <c r="C219" s="24" t="s">
        <v>446</v>
      </c>
      <c r="D219" s="24" t="s">
        <v>14</v>
      </c>
      <c r="E219" s="24" t="s">
        <v>15</v>
      </c>
      <c r="F219" s="23">
        <v>2024</v>
      </c>
      <c r="G219" s="31" t="s">
        <v>377</v>
      </c>
      <c r="H219" s="31" t="s">
        <v>309</v>
      </c>
      <c r="I219" s="23">
        <v>216</v>
      </c>
      <c r="J219" s="23" t="s">
        <v>453</v>
      </c>
      <c r="K219" s="25">
        <v>12</v>
      </c>
      <c r="L219" s="134">
        <v>150</v>
      </c>
      <c r="M219" s="48">
        <v>1182040</v>
      </c>
      <c r="N219" s="124">
        <f t="shared" si="0"/>
        <v>12</v>
      </c>
      <c r="O219" s="11" t="s">
        <v>454</v>
      </c>
      <c r="P219" t="s">
        <v>460</v>
      </c>
    </row>
    <row r="220" spans="1:18" hidden="1">
      <c r="A220" s="21" t="s">
        <v>444</v>
      </c>
      <c r="B220" s="23" t="s">
        <v>445</v>
      </c>
      <c r="C220" s="24" t="s">
        <v>446</v>
      </c>
      <c r="D220" s="24" t="s">
        <v>14</v>
      </c>
      <c r="E220" s="24" t="s">
        <v>15</v>
      </c>
      <c r="F220" s="23">
        <v>2023</v>
      </c>
      <c r="G220" s="31" t="s">
        <v>377</v>
      </c>
      <c r="H220" s="31" t="s">
        <v>309</v>
      </c>
      <c r="I220" s="23">
        <v>217</v>
      </c>
      <c r="J220" s="23" t="s">
        <v>447</v>
      </c>
      <c r="K220" s="25">
        <v>435</v>
      </c>
      <c r="L220" s="134">
        <v>775</v>
      </c>
      <c r="M220" s="48">
        <v>39970314</v>
      </c>
      <c r="N220" s="124">
        <f t="shared" si="0"/>
        <v>435</v>
      </c>
      <c r="O220" s="11" t="s">
        <v>461</v>
      </c>
      <c r="P220" t="s">
        <v>462</v>
      </c>
    </row>
    <row r="221" spans="1:18" hidden="1">
      <c r="A221" s="21" t="s">
        <v>444</v>
      </c>
      <c r="B221" s="23" t="s">
        <v>445</v>
      </c>
      <c r="C221" s="24" t="s">
        <v>446</v>
      </c>
      <c r="D221" s="24" t="s">
        <v>14</v>
      </c>
      <c r="E221" s="24" t="s">
        <v>15</v>
      </c>
      <c r="F221" s="23">
        <v>2023</v>
      </c>
      <c r="G221" s="31" t="s">
        <v>377</v>
      </c>
      <c r="H221" s="31" t="s">
        <v>309</v>
      </c>
      <c r="I221" s="23">
        <v>218</v>
      </c>
      <c r="J221" s="23" t="s">
        <v>450</v>
      </c>
      <c r="K221" s="25">
        <v>148</v>
      </c>
      <c r="L221" s="134">
        <v>330</v>
      </c>
      <c r="M221" s="48">
        <v>9135808</v>
      </c>
      <c r="N221" s="124">
        <f t="shared" si="0"/>
        <v>148</v>
      </c>
      <c r="O221" s="11" t="s">
        <v>451</v>
      </c>
      <c r="P221" t="s">
        <v>463</v>
      </c>
    </row>
    <row r="222" spans="1:18" hidden="1">
      <c r="A222" s="21" t="s">
        <v>444</v>
      </c>
      <c r="B222" s="23" t="s">
        <v>445</v>
      </c>
      <c r="C222" s="24" t="s">
        <v>446</v>
      </c>
      <c r="D222" s="24" t="s">
        <v>14</v>
      </c>
      <c r="E222" s="24" t="s">
        <v>15</v>
      </c>
      <c r="F222" s="23">
        <v>2023</v>
      </c>
      <c r="G222" s="31" t="s">
        <v>377</v>
      </c>
      <c r="H222" s="31" t="s">
        <v>309</v>
      </c>
      <c r="I222" s="23">
        <v>219</v>
      </c>
      <c r="J222" s="23" t="s">
        <v>453</v>
      </c>
      <c r="K222" s="25">
        <v>116</v>
      </c>
      <c r="L222" s="134">
        <v>150</v>
      </c>
      <c r="M222" s="48">
        <v>1113720</v>
      </c>
      <c r="N222" s="124">
        <f t="shared" si="0"/>
        <v>116</v>
      </c>
      <c r="O222" s="11" t="s">
        <v>464</v>
      </c>
      <c r="P222" t="s">
        <v>465</v>
      </c>
    </row>
    <row r="223" spans="1:18" hidden="1">
      <c r="A223" s="21" t="s">
        <v>444</v>
      </c>
      <c r="B223" s="23" t="s">
        <v>445</v>
      </c>
      <c r="C223" s="24" t="s">
        <v>446</v>
      </c>
      <c r="D223" s="24" t="s">
        <v>14</v>
      </c>
      <c r="E223" s="24" t="s">
        <v>15</v>
      </c>
      <c r="F223" s="23">
        <v>2022</v>
      </c>
      <c r="G223" s="31" t="s">
        <v>377</v>
      </c>
      <c r="H223" s="31" t="s">
        <v>309</v>
      </c>
      <c r="I223" s="23">
        <v>220</v>
      </c>
      <c r="J223" s="31" t="s">
        <v>447</v>
      </c>
      <c r="K223" s="25">
        <v>429</v>
      </c>
      <c r="L223" s="134">
        <v>775</v>
      </c>
      <c r="M223" s="48">
        <v>37232549</v>
      </c>
      <c r="N223" s="124">
        <f t="shared" si="0"/>
        <v>429</v>
      </c>
      <c r="O223" s="11" t="s">
        <v>466</v>
      </c>
      <c r="P223" t="s">
        <v>467</v>
      </c>
    </row>
    <row r="224" spans="1:18" hidden="1">
      <c r="A224" s="21" t="s">
        <v>444</v>
      </c>
      <c r="B224" s="23" t="s">
        <v>445</v>
      </c>
      <c r="C224" s="24" t="s">
        <v>446</v>
      </c>
      <c r="D224" s="24" t="s">
        <v>14</v>
      </c>
      <c r="E224" s="24" t="s">
        <v>15</v>
      </c>
      <c r="F224" s="23">
        <v>2022</v>
      </c>
      <c r="G224" s="31" t="s">
        <v>377</v>
      </c>
      <c r="H224" s="31" t="s">
        <v>309</v>
      </c>
      <c r="I224" s="23">
        <v>221</v>
      </c>
      <c r="J224" s="23" t="s">
        <v>450</v>
      </c>
      <c r="K224" s="25">
        <v>143</v>
      </c>
      <c r="L224" s="134">
        <v>330</v>
      </c>
      <c r="M224" s="48">
        <v>9145504</v>
      </c>
      <c r="N224" s="124">
        <f t="shared" si="0"/>
        <v>143</v>
      </c>
      <c r="O224" s="11" t="s">
        <v>468</v>
      </c>
      <c r="P224" t="s">
        <v>469</v>
      </c>
    </row>
    <row r="225" spans="1:16" hidden="1">
      <c r="A225" s="21" t="s">
        <v>444</v>
      </c>
      <c r="B225" s="23" t="s">
        <v>445</v>
      </c>
      <c r="C225" s="24" t="s">
        <v>446</v>
      </c>
      <c r="D225" s="24" t="s">
        <v>14</v>
      </c>
      <c r="E225" s="24" t="s">
        <v>15</v>
      </c>
      <c r="F225" s="23">
        <v>2022</v>
      </c>
      <c r="G225" s="31" t="s">
        <v>377</v>
      </c>
      <c r="H225" s="31" t="s">
        <v>309</v>
      </c>
      <c r="I225" s="23">
        <v>222</v>
      </c>
      <c r="J225" s="23" t="s">
        <v>453</v>
      </c>
      <c r="K225" s="25">
        <v>105</v>
      </c>
      <c r="L225" s="134">
        <v>150</v>
      </c>
      <c r="M225" s="48">
        <v>1455712</v>
      </c>
      <c r="N225" s="124">
        <f t="shared" si="0"/>
        <v>105</v>
      </c>
      <c r="O225" s="11" t="s">
        <v>470</v>
      </c>
      <c r="P225" t="s">
        <v>471</v>
      </c>
    </row>
    <row r="226" spans="1:16" hidden="1">
      <c r="A226" s="21" t="s">
        <v>444</v>
      </c>
      <c r="B226" s="23" t="s">
        <v>445</v>
      </c>
      <c r="C226" s="24" t="s">
        <v>446</v>
      </c>
      <c r="D226" s="24" t="s">
        <v>14</v>
      </c>
      <c r="E226" s="24" t="s">
        <v>15</v>
      </c>
      <c r="F226" s="23">
        <v>2021</v>
      </c>
      <c r="G226" s="31" t="s">
        <v>377</v>
      </c>
      <c r="H226" s="31" t="s">
        <v>309</v>
      </c>
      <c r="I226" s="23">
        <v>223</v>
      </c>
      <c r="J226" s="23" t="s">
        <v>447</v>
      </c>
      <c r="K226" s="25">
        <v>437</v>
      </c>
      <c r="L226" s="134">
        <v>775</v>
      </c>
      <c r="M226" s="48">
        <v>42059700</v>
      </c>
      <c r="N226" s="124">
        <f t="shared" si="0"/>
        <v>437</v>
      </c>
      <c r="O226" s="11" t="s">
        <v>472</v>
      </c>
      <c r="P226" t="s">
        <v>473</v>
      </c>
    </row>
    <row r="227" spans="1:16" hidden="1">
      <c r="A227" s="21" t="s">
        <v>444</v>
      </c>
      <c r="B227" s="23" t="s">
        <v>445</v>
      </c>
      <c r="C227" s="24" t="s">
        <v>446</v>
      </c>
      <c r="D227" s="24" t="s">
        <v>14</v>
      </c>
      <c r="E227" s="24" t="s">
        <v>15</v>
      </c>
      <c r="F227" s="23">
        <v>2021</v>
      </c>
      <c r="G227" s="31" t="s">
        <v>377</v>
      </c>
      <c r="H227" s="31" t="s">
        <v>309</v>
      </c>
      <c r="I227" s="23">
        <v>224</v>
      </c>
      <c r="J227" s="23" t="s">
        <v>450</v>
      </c>
      <c r="K227" s="25">
        <v>135</v>
      </c>
      <c r="L227" s="134">
        <v>330</v>
      </c>
      <c r="M227" s="48">
        <v>8557555</v>
      </c>
      <c r="N227" s="124">
        <f t="shared" si="0"/>
        <v>135</v>
      </c>
      <c r="O227" s="11" t="s">
        <v>474</v>
      </c>
      <c r="P227" t="s">
        <v>475</v>
      </c>
    </row>
    <row r="228" spans="1:16" hidden="1">
      <c r="A228" s="151" t="s">
        <v>444</v>
      </c>
      <c r="B228" s="28" t="s">
        <v>445</v>
      </c>
      <c r="C228" s="29" t="s">
        <v>446</v>
      </c>
      <c r="D228" s="29" t="s">
        <v>14</v>
      </c>
      <c r="E228" s="29" t="s">
        <v>15</v>
      </c>
      <c r="F228" s="28">
        <v>2021</v>
      </c>
      <c r="G228" s="31" t="s">
        <v>377</v>
      </c>
      <c r="H228" s="31" t="s">
        <v>309</v>
      </c>
      <c r="I228" s="23">
        <v>225</v>
      </c>
      <c r="J228" s="28" t="s">
        <v>453</v>
      </c>
      <c r="K228" s="30">
        <v>92</v>
      </c>
      <c r="L228" s="145">
        <v>150</v>
      </c>
      <c r="M228" s="114">
        <v>1460692</v>
      </c>
      <c r="N228" s="124">
        <f t="shared" si="0"/>
        <v>92</v>
      </c>
      <c r="O228" s="11" t="s">
        <v>476</v>
      </c>
      <c r="P228" t="s">
        <v>477</v>
      </c>
    </row>
    <row r="229" spans="1:16">
      <c r="A229" s="21" t="s">
        <v>480</v>
      </c>
      <c r="B229" s="23" t="s">
        <v>481</v>
      </c>
      <c r="C229" s="24"/>
      <c r="D229" s="24" t="s">
        <v>482</v>
      </c>
      <c r="E229" s="24" t="s">
        <v>483</v>
      </c>
      <c r="F229" s="23">
        <v>2023</v>
      </c>
      <c r="G229" s="31" t="s">
        <v>124</v>
      </c>
      <c r="H229" s="31" t="s">
        <v>361</v>
      </c>
      <c r="I229" s="23">
        <v>226</v>
      </c>
      <c r="J229" s="31" t="s">
        <v>540</v>
      </c>
      <c r="K229" s="25">
        <v>2000</v>
      </c>
      <c r="L229" s="133">
        <v>350</v>
      </c>
      <c r="M229" s="49">
        <v>1200</v>
      </c>
      <c r="N229" s="124"/>
      <c r="O229" s="11" t="s">
        <v>484</v>
      </c>
      <c r="P229" t="str">
        <f>_xlfn.CONCAT(Table1[[#This Row],[Project Year]]," - ",Table1[[#This Row],[Impact]])</f>
        <v>2023 - 2 000 seedling packs</v>
      </c>
    </row>
    <row r="230" spans="1:16">
      <c r="A230" s="21" t="s">
        <v>480</v>
      </c>
      <c r="B230" s="23" t="s">
        <v>485</v>
      </c>
      <c r="C230" s="24"/>
      <c r="D230" s="24" t="s">
        <v>486</v>
      </c>
      <c r="E230" s="24" t="s">
        <v>487</v>
      </c>
      <c r="F230" s="23">
        <v>2024</v>
      </c>
      <c r="G230" s="31" t="s">
        <v>124</v>
      </c>
      <c r="H230" s="31" t="s">
        <v>361</v>
      </c>
      <c r="I230" s="23">
        <v>227</v>
      </c>
      <c r="J230" s="31" t="s">
        <v>541</v>
      </c>
      <c r="K230" s="25">
        <v>1500</v>
      </c>
      <c r="L230" s="133">
        <v>20</v>
      </c>
      <c r="M230" s="49">
        <v>550</v>
      </c>
      <c r="N230" s="124"/>
      <c r="O230" s="11" t="s">
        <v>488</v>
      </c>
      <c r="P230" t="str">
        <f>_xlfn.CONCAT(Table1[[#This Row],[Project Year]]," - ",Table1[[#This Row],[Impact]])</f>
        <v>2024 - 1 500 seedling packs</v>
      </c>
    </row>
    <row r="231" spans="1:16">
      <c r="A231" s="21" t="s">
        <v>480</v>
      </c>
      <c r="B231" s="23" t="s">
        <v>489</v>
      </c>
      <c r="C231" s="24"/>
      <c r="D231" s="24" t="s">
        <v>482</v>
      </c>
      <c r="E231" s="24" t="s">
        <v>490</v>
      </c>
      <c r="F231" s="23">
        <v>2025</v>
      </c>
      <c r="G231" s="31" t="s">
        <v>124</v>
      </c>
      <c r="H231" s="31" t="s">
        <v>361</v>
      </c>
      <c r="I231" s="23">
        <v>228</v>
      </c>
      <c r="J231" s="31" t="s">
        <v>542</v>
      </c>
      <c r="K231" s="25">
        <v>2000</v>
      </c>
      <c r="L231" s="133">
        <v>350</v>
      </c>
      <c r="M231" s="49">
        <v>750</v>
      </c>
      <c r="N231" s="124"/>
      <c r="O231" s="11" t="s">
        <v>484</v>
      </c>
      <c r="P231" t="str">
        <f>_xlfn.CONCAT(Table1[[#This Row],[Project Year]]," - ",Table1[[#This Row],[Impact]])</f>
        <v>2025 - 2 000 seedling packs</v>
      </c>
    </row>
    <row r="232" spans="1:16">
      <c r="A232" s="21" t="s">
        <v>480</v>
      </c>
      <c r="B232" s="23" t="s">
        <v>491</v>
      </c>
      <c r="C232" s="24"/>
      <c r="D232" s="24" t="s">
        <v>482</v>
      </c>
      <c r="E232" s="24" t="s">
        <v>490</v>
      </c>
      <c r="F232" s="23">
        <v>2025</v>
      </c>
      <c r="G232" s="31" t="s">
        <v>124</v>
      </c>
      <c r="H232" s="31" t="s">
        <v>539</v>
      </c>
      <c r="I232" s="23">
        <v>229</v>
      </c>
      <c r="J232" s="31" t="s">
        <v>543</v>
      </c>
      <c r="K232" s="25">
        <v>30</v>
      </c>
      <c r="L232" s="133">
        <v>8</v>
      </c>
      <c r="M232" s="49">
        <v>3500</v>
      </c>
      <c r="N232" s="173">
        <v>30</v>
      </c>
      <c r="O232" s="11" t="s">
        <v>492</v>
      </c>
      <c r="P232" t="str">
        <f>_xlfn.CONCAT(Table1[[#This Row],[Project Year]]," - ",Table1[[#This Row],[Impact]])</f>
        <v>2025 - 30 tshirt hampers</v>
      </c>
    </row>
    <row r="233" spans="1:16">
      <c r="A233" s="21" t="s">
        <v>480</v>
      </c>
      <c r="B233" s="23" t="s">
        <v>493</v>
      </c>
      <c r="C233" s="24"/>
      <c r="D233" s="24" t="s">
        <v>486</v>
      </c>
      <c r="E233" s="24" t="s">
        <v>487</v>
      </c>
      <c r="F233" s="23">
        <v>2024</v>
      </c>
      <c r="G233" s="31" t="s">
        <v>377</v>
      </c>
      <c r="H233" s="31" t="s">
        <v>370</v>
      </c>
      <c r="I233" s="23">
        <v>230</v>
      </c>
      <c r="J233" s="31" t="s">
        <v>544</v>
      </c>
      <c r="K233" s="25">
        <v>30</v>
      </c>
      <c r="L233" s="133">
        <v>5</v>
      </c>
      <c r="M233" s="49">
        <f>30*400</f>
        <v>12000</v>
      </c>
      <c r="N233" s="124"/>
      <c r="O233" s="11" t="s">
        <v>494</v>
      </c>
      <c r="P233" t="str">
        <f>_xlfn.CONCAT(Table1[[#This Row],[Project Year]]," - ",Table1[[#This Row],[Impact]])</f>
        <v>2024 - 30 hawans</v>
      </c>
    </row>
    <row r="234" spans="1:16">
      <c r="A234" s="21" t="s">
        <v>480</v>
      </c>
      <c r="B234" s="23" t="s">
        <v>495</v>
      </c>
      <c r="C234" s="24"/>
      <c r="D234" s="24" t="s">
        <v>482</v>
      </c>
      <c r="E234" s="24" t="s">
        <v>483</v>
      </c>
      <c r="F234" s="23">
        <v>2023</v>
      </c>
      <c r="G234" s="31" t="s">
        <v>377</v>
      </c>
      <c r="H234" s="31" t="s">
        <v>370</v>
      </c>
      <c r="I234" s="23">
        <v>231</v>
      </c>
      <c r="J234" s="31" t="s">
        <v>545</v>
      </c>
      <c r="K234" s="25">
        <v>25</v>
      </c>
      <c r="L234" s="133">
        <v>15</v>
      </c>
      <c r="M234" s="49">
        <f>25*150</f>
        <v>3750</v>
      </c>
      <c r="N234" s="124"/>
      <c r="O234" s="11" t="s">
        <v>496</v>
      </c>
      <c r="P234" t="str">
        <f>_xlfn.CONCAT(Table1[[#This Row],[Project Year]]," - ",Table1[[#This Row],[Impact]])</f>
        <v>2023 - 25 hawans</v>
      </c>
    </row>
    <row r="235" spans="1:16">
      <c r="A235" s="21" t="s">
        <v>480</v>
      </c>
      <c r="B235" s="23" t="s">
        <v>497</v>
      </c>
      <c r="C235" s="24"/>
      <c r="D235" s="24" t="s">
        <v>482</v>
      </c>
      <c r="E235" s="24" t="s">
        <v>498</v>
      </c>
      <c r="F235" s="23">
        <v>2023</v>
      </c>
      <c r="G235" s="31" t="s">
        <v>377</v>
      </c>
      <c r="H235" s="31" t="s">
        <v>89</v>
      </c>
      <c r="I235" s="23">
        <v>232</v>
      </c>
      <c r="J235" s="31" t="s">
        <v>546</v>
      </c>
      <c r="K235" s="25">
        <v>506</v>
      </c>
      <c r="L235" s="133">
        <v>450</v>
      </c>
      <c r="M235" s="49">
        <v>18000</v>
      </c>
      <c r="N235" s="173">
        <v>506</v>
      </c>
      <c r="O235" s="11" t="s">
        <v>499</v>
      </c>
      <c r="P235" t="str">
        <f>_xlfn.CONCAT(Table1[[#This Row],[Project Year]]," - ",Table1[[#This Row],[Impact]])</f>
        <v>2023 - 506 hampers</v>
      </c>
    </row>
    <row r="236" spans="1:16">
      <c r="A236" s="21" t="s">
        <v>480</v>
      </c>
      <c r="B236" s="23" t="s">
        <v>500</v>
      </c>
      <c r="C236" s="24"/>
      <c r="D236" s="24" t="s">
        <v>482</v>
      </c>
      <c r="E236" s="24" t="s">
        <v>501</v>
      </c>
      <c r="F236" s="23">
        <v>2023</v>
      </c>
      <c r="G236" s="31" t="s">
        <v>43</v>
      </c>
      <c r="H236" s="31" t="s">
        <v>360</v>
      </c>
      <c r="I236" s="23">
        <v>233</v>
      </c>
      <c r="J236" s="31" t="s">
        <v>547</v>
      </c>
      <c r="K236" s="25">
        <v>108</v>
      </c>
      <c r="L236" s="133">
        <v>24</v>
      </c>
      <c r="M236" s="49">
        <f>108*150</f>
        <v>16200</v>
      </c>
      <c r="N236" s="173">
        <v>108</v>
      </c>
      <c r="O236" t="s">
        <v>538</v>
      </c>
      <c r="P236" t="str">
        <f>_xlfn.CONCAT(Table1[[#This Row],[Project Year]]," - ",Table1[[#This Row],[Impact]])</f>
        <v>2023 - 108 shoes (3 Schools)</v>
      </c>
    </row>
    <row r="237" spans="1:16">
      <c r="A237" s="21" t="s">
        <v>480</v>
      </c>
      <c r="B237" s="23" t="s">
        <v>502</v>
      </c>
      <c r="C237" s="24"/>
      <c r="D237" s="24" t="s">
        <v>482</v>
      </c>
      <c r="E237" s="24" t="s">
        <v>503</v>
      </c>
      <c r="F237" s="23">
        <v>2024</v>
      </c>
      <c r="G237" s="31" t="s">
        <v>43</v>
      </c>
      <c r="H237" s="31" t="s">
        <v>360</v>
      </c>
      <c r="I237" s="23">
        <v>234</v>
      </c>
      <c r="J237" s="31" t="s">
        <v>548</v>
      </c>
      <c r="K237" s="25">
        <v>50</v>
      </c>
      <c r="L237" s="133">
        <v>108</v>
      </c>
      <c r="M237" s="49">
        <f>50*150</f>
        <v>7500</v>
      </c>
      <c r="N237" s="174">
        <v>50</v>
      </c>
      <c r="O237" s="11" t="s">
        <v>504</v>
      </c>
      <c r="P237" t="str">
        <f>_xlfn.CONCAT(Table1[[#This Row],[Project Year]]," - ",Table1[[#This Row],[Impact]])</f>
        <v>2024 - 50 students (2 schools)</v>
      </c>
    </row>
    <row r="238" spans="1:16">
      <c r="A238" s="21" t="s">
        <v>480</v>
      </c>
      <c r="B238" s="23" t="s">
        <v>505</v>
      </c>
      <c r="C238" s="24"/>
      <c r="D238" s="24" t="s">
        <v>482</v>
      </c>
      <c r="E238" s="24" t="s">
        <v>483</v>
      </c>
      <c r="F238" s="23">
        <v>2024</v>
      </c>
      <c r="G238" s="31" t="s">
        <v>34</v>
      </c>
      <c r="H238" s="31" t="s">
        <v>35</v>
      </c>
      <c r="I238" s="23">
        <v>235</v>
      </c>
      <c r="J238" s="31" t="s">
        <v>549</v>
      </c>
      <c r="K238" s="25">
        <v>108</v>
      </c>
      <c r="L238" s="133">
        <v>12</v>
      </c>
      <c r="M238" s="49">
        <v>9000</v>
      </c>
      <c r="N238" s="174">
        <v>108</v>
      </c>
      <c r="O238" s="11" t="s">
        <v>506</v>
      </c>
      <c r="P238" t="str">
        <f>_xlfn.CONCAT(Table1[[#This Row],[Project Year]]," - ",Table1[[#This Row],[Impact]])</f>
        <v>2024 - 108 meal hampers</v>
      </c>
    </row>
    <row r="239" spans="1:16">
      <c r="A239" s="21" t="s">
        <v>480</v>
      </c>
      <c r="B239" s="23" t="s">
        <v>507</v>
      </c>
      <c r="C239" s="24"/>
      <c r="D239" s="24" t="s">
        <v>14</v>
      </c>
      <c r="E239" s="24" t="s">
        <v>508</v>
      </c>
      <c r="F239" s="23">
        <v>2021</v>
      </c>
      <c r="G239" s="31" t="s">
        <v>353</v>
      </c>
      <c r="H239" s="31" t="s">
        <v>208</v>
      </c>
      <c r="I239" s="23">
        <v>236</v>
      </c>
      <c r="J239" s="31" t="s">
        <v>550</v>
      </c>
      <c r="K239" s="25" t="s">
        <v>509</v>
      </c>
      <c r="L239" s="133">
        <v>400</v>
      </c>
      <c r="M239" s="49">
        <v>30000</v>
      </c>
      <c r="N239" s="124"/>
      <c r="O239" s="11" t="s">
        <v>509</v>
      </c>
      <c r="P239" t="str">
        <f>_xlfn.CONCAT(Table1[[#This Row],[Project Year]]," - ",Table1[[#This Row],[Impact]])</f>
        <v>2021 - 1 tonne grains</v>
      </c>
    </row>
    <row r="240" spans="1:16">
      <c r="A240" s="21" t="s">
        <v>480</v>
      </c>
      <c r="B240" s="23" t="s">
        <v>510</v>
      </c>
      <c r="C240" s="24"/>
      <c r="D240" s="24" t="s">
        <v>14</v>
      </c>
      <c r="E240" s="24" t="s">
        <v>511</v>
      </c>
      <c r="F240" s="23">
        <v>2022</v>
      </c>
      <c r="G240" s="31" t="s">
        <v>353</v>
      </c>
      <c r="H240" s="31" t="s">
        <v>351</v>
      </c>
      <c r="I240" s="23">
        <v>237</v>
      </c>
      <c r="J240" s="31" t="s">
        <v>551</v>
      </c>
      <c r="K240" s="25"/>
      <c r="L240" s="133">
        <v>250</v>
      </c>
      <c r="M240" s="49">
        <v>25000</v>
      </c>
      <c r="N240" s="124"/>
      <c r="O240" s="11" t="s">
        <v>512</v>
      </c>
      <c r="P240" t="str">
        <f>_xlfn.CONCAT(Table1[[#This Row],[Project Year]]," - ",Table1[[#This Row],[Impact]])</f>
        <v>2022 - dry food and blanket hampers</v>
      </c>
    </row>
    <row r="241" spans="1:16">
      <c r="A241" s="21" t="s">
        <v>480</v>
      </c>
      <c r="B241" s="23" t="s">
        <v>513</v>
      </c>
      <c r="C241" s="24"/>
      <c r="D241" s="24" t="s">
        <v>14</v>
      </c>
      <c r="E241" s="24" t="s">
        <v>514</v>
      </c>
      <c r="F241" s="23">
        <v>2022</v>
      </c>
      <c r="G241" s="31" t="s">
        <v>377</v>
      </c>
      <c r="H241" s="31" t="s">
        <v>41</v>
      </c>
      <c r="I241" s="23">
        <v>238</v>
      </c>
      <c r="J241" s="31" t="s">
        <v>552</v>
      </c>
      <c r="K241" s="25">
        <v>150</v>
      </c>
      <c r="L241" s="133">
        <v>30</v>
      </c>
      <c r="M241" s="49">
        <v>7000</v>
      </c>
      <c r="N241" s="173">
        <v>150</v>
      </c>
      <c r="O241" s="11" t="s">
        <v>515</v>
      </c>
      <c r="P241" t="str">
        <f>_xlfn.CONCAT(Table1[[#This Row],[Project Year]]," - ",Table1[[#This Row],[Impact]])</f>
        <v>2022 - 150 blankets</v>
      </c>
    </row>
    <row r="242" spans="1:16">
      <c r="A242" s="21" t="s">
        <v>480</v>
      </c>
      <c r="B242" s="23" t="s">
        <v>516</v>
      </c>
      <c r="C242" s="24"/>
      <c r="D242" s="24" t="s">
        <v>14</v>
      </c>
      <c r="E242" s="24" t="s">
        <v>517</v>
      </c>
      <c r="F242" s="23">
        <v>2023</v>
      </c>
      <c r="G242" s="31" t="s">
        <v>377</v>
      </c>
      <c r="H242" s="31" t="s">
        <v>41</v>
      </c>
      <c r="I242" s="23">
        <v>239</v>
      </c>
      <c r="J242" s="31" t="s">
        <v>552</v>
      </c>
      <c r="K242" s="25">
        <v>150</v>
      </c>
      <c r="L242" s="133">
        <v>30</v>
      </c>
      <c r="M242" s="49">
        <v>3500</v>
      </c>
      <c r="N242" s="174">
        <v>150</v>
      </c>
      <c r="O242" s="11" t="s">
        <v>515</v>
      </c>
      <c r="P242" t="str">
        <f>_xlfn.CONCAT(Table1[[#This Row],[Project Year]]," - ",Table1[[#This Row],[Impact]])</f>
        <v>2023 - 150 blankets</v>
      </c>
    </row>
    <row r="243" spans="1:16">
      <c r="A243" s="21" t="s">
        <v>480</v>
      </c>
      <c r="B243" s="23" t="s">
        <v>513</v>
      </c>
      <c r="C243" s="24"/>
      <c r="D243" s="24" t="s">
        <v>14</v>
      </c>
      <c r="E243" s="24" t="s">
        <v>518</v>
      </c>
      <c r="F243" s="23">
        <v>2024</v>
      </c>
      <c r="G243" s="31" t="s">
        <v>377</v>
      </c>
      <c r="H243" s="31" t="s">
        <v>41</v>
      </c>
      <c r="I243" s="23">
        <v>240</v>
      </c>
      <c r="J243" s="31" t="s">
        <v>552</v>
      </c>
      <c r="K243" s="25">
        <v>150</v>
      </c>
      <c r="L243" s="133">
        <v>30</v>
      </c>
      <c r="M243" s="49">
        <v>3200</v>
      </c>
      <c r="N243" s="174">
        <v>150</v>
      </c>
      <c r="O243" s="11" t="s">
        <v>515</v>
      </c>
      <c r="P243" t="str">
        <f>_xlfn.CONCAT(Table1[[#This Row],[Project Year]]," - ",Table1[[#This Row],[Impact]])</f>
        <v>2024 - 150 blankets</v>
      </c>
    </row>
    <row r="244" spans="1:16">
      <c r="A244" s="21" t="s">
        <v>480</v>
      </c>
      <c r="B244" s="23" t="s">
        <v>519</v>
      </c>
      <c r="C244" s="24"/>
      <c r="D244" s="24" t="s">
        <v>482</v>
      </c>
      <c r="E244" s="24" t="s">
        <v>520</v>
      </c>
      <c r="F244" s="23">
        <v>2024</v>
      </c>
      <c r="G244" s="31" t="s">
        <v>34</v>
      </c>
      <c r="H244" s="31" t="s">
        <v>35</v>
      </c>
      <c r="I244" s="23">
        <v>241</v>
      </c>
      <c r="J244" s="31" t="s">
        <v>553</v>
      </c>
      <c r="K244" s="25">
        <v>100</v>
      </c>
      <c r="L244" s="133">
        <v>30</v>
      </c>
      <c r="M244" s="49">
        <v>450</v>
      </c>
      <c r="N244" s="173">
        <v>100</v>
      </c>
      <c r="O244" s="11" t="s">
        <v>521</v>
      </c>
      <c r="P244" t="str">
        <f>_xlfn.CONCAT(Table1[[#This Row],[Project Year]]," - ",Table1[[#This Row],[Impact]])</f>
        <v>2024 - 100 hampers</v>
      </c>
    </row>
    <row r="245" spans="1:16">
      <c r="A245" s="21" t="s">
        <v>480</v>
      </c>
      <c r="B245" s="23" t="s">
        <v>522</v>
      </c>
      <c r="C245" s="24"/>
      <c r="D245" s="24" t="s">
        <v>482</v>
      </c>
      <c r="E245" s="24" t="s">
        <v>520</v>
      </c>
      <c r="F245" s="23">
        <v>2024</v>
      </c>
      <c r="G245" s="31" t="s">
        <v>34</v>
      </c>
      <c r="H245" s="31" t="s">
        <v>35</v>
      </c>
      <c r="I245" s="23">
        <v>242</v>
      </c>
      <c r="J245" s="31" t="s">
        <v>554</v>
      </c>
      <c r="K245" s="25">
        <v>100</v>
      </c>
      <c r="L245" s="133">
        <v>30</v>
      </c>
      <c r="M245" s="49">
        <v>700</v>
      </c>
      <c r="N245" s="124"/>
      <c r="O245" s="11" t="s">
        <v>523</v>
      </c>
      <c r="P245" t="str">
        <f>_xlfn.CONCAT(Table1[[#This Row],[Project Year]]," - ",Table1[[#This Row],[Impact]])</f>
        <v>2024 - 100 stickers</v>
      </c>
    </row>
    <row r="246" spans="1:16">
      <c r="A246" s="21" t="s">
        <v>480</v>
      </c>
      <c r="B246" s="23" t="s">
        <v>524</v>
      </c>
      <c r="C246" s="24"/>
      <c r="D246" s="24" t="s">
        <v>482</v>
      </c>
      <c r="E246" s="24" t="s">
        <v>525</v>
      </c>
      <c r="F246" s="23">
        <v>2024</v>
      </c>
      <c r="G246" s="31" t="s">
        <v>377</v>
      </c>
      <c r="H246" s="31" t="s">
        <v>366</v>
      </c>
      <c r="I246" s="23">
        <v>243</v>
      </c>
      <c r="J246" s="31" t="s">
        <v>555</v>
      </c>
      <c r="K246" s="25" t="s">
        <v>526</v>
      </c>
      <c r="L246" s="133">
        <v>700</v>
      </c>
      <c r="M246" s="49">
        <v>3500</v>
      </c>
      <c r="N246" s="124"/>
      <c r="O246" s="11" t="s">
        <v>527</v>
      </c>
      <c r="P246" t="str">
        <f>_xlfn.CONCAT(Table1[[#This Row],[Project Year]]," - ",Table1[[#This Row],[Impact]])</f>
        <v>2024 - 1 tonne napkins</v>
      </c>
    </row>
    <row r="247" spans="1:16">
      <c r="A247" s="21" t="s">
        <v>480</v>
      </c>
      <c r="B247" s="23" t="s">
        <v>528</v>
      </c>
      <c r="C247" s="24"/>
      <c r="D247" s="24" t="s">
        <v>14</v>
      </c>
      <c r="E247" s="24" t="s">
        <v>529</v>
      </c>
      <c r="F247" s="23">
        <v>2023</v>
      </c>
      <c r="G247" s="31" t="s">
        <v>34</v>
      </c>
      <c r="H247" s="31" t="s">
        <v>35</v>
      </c>
      <c r="I247" s="23">
        <v>244</v>
      </c>
      <c r="J247" s="31" t="s">
        <v>556</v>
      </c>
      <c r="K247" s="25">
        <v>2000</v>
      </c>
      <c r="L247" s="133">
        <v>10</v>
      </c>
      <c r="M247" s="49">
        <v>6000</v>
      </c>
      <c r="N247" s="173">
        <v>2000</v>
      </c>
      <c r="O247" s="11" t="s">
        <v>530</v>
      </c>
      <c r="P247" t="str">
        <f>_xlfn.CONCAT(Table1[[#This Row],[Project Year]]," - ",Table1[[#This Row],[Impact]])</f>
        <v>2023 - 2 000 meal hampers for girls</v>
      </c>
    </row>
    <row r="248" spans="1:16">
      <c r="A248" s="21" t="s">
        <v>480</v>
      </c>
      <c r="B248" s="23" t="s">
        <v>531</v>
      </c>
      <c r="C248" s="24"/>
      <c r="D248" s="24" t="s">
        <v>14</v>
      </c>
      <c r="E248" s="24" t="s">
        <v>532</v>
      </c>
      <c r="F248" s="23">
        <v>2024</v>
      </c>
      <c r="G248" s="31" t="s">
        <v>34</v>
      </c>
      <c r="H248" s="31" t="s">
        <v>35</v>
      </c>
      <c r="I248" s="23">
        <v>245</v>
      </c>
      <c r="J248" s="31" t="s">
        <v>557</v>
      </c>
      <c r="K248" s="25">
        <v>2000</v>
      </c>
      <c r="L248" s="133">
        <v>12</v>
      </c>
      <c r="M248" s="49">
        <v>5500</v>
      </c>
      <c r="N248" s="173">
        <v>2000</v>
      </c>
      <c r="O248" s="11" t="s">
        <v>533</v>
      </c>
      <c r="P248" t="str">
        <f>_xlfn.CONCAT(Table1[[#This Row],[Project Year]]," - ",Table1[[#This Row],[Impact]])</f>
        <v>2024 - 2 000 prayer hampers</v>
      </c>
    </row>
    <row r="249" spans="1:16">
      <c r="A249" s="21" t="s">
        <v>480</v>
      </c>
      <c r="B249" s="23" t="s">
        <v>534</v>
      </c>
      <c r="C249" s="24"/>
      <c r="D249" s="24" t="s">
        <v>14</v>
      </c>
      <c r="E249" s="24" t="s">
        <v>529</v>
      </c>
      <c r="F249" s="23">
        <v>2025</v>
      </c>
      <c r="G249" s="31" t="s">
        <v>34</v>
      </c>
      <c r="H249" s="31" t="s">
        <v>35</v>
      </c>
      <c r="I249" s="23">
        <v>246</v>
      </c>
      <c r="J249" s="31" t="s">
        <v>558</v>
      </c>
      <c r="K249" s="25">
        <v>2000</v>
      </c>
      <c r="L249" s="133">
        <v>10</v>
      </c>
      <c r="M249" s="49">
        <v>5000</v>
      </c>
      <c r="N249" s="174">
        <v>2000</v>
      </c>
      <c r="O249" s="11" t="s">
        <v>530</v>
      </c>
      <c r="P249" t="str">
        <f>_xlfn.CONCAT(Table1[[#This Row],[Project Year]]," - ",Table1[[#This Row],[Impact]])</f>
        <v>2025 - 2 000 meal hampers for girls</v>
      </c>
    </row>
    <row r="250" spans="1:16">
      <c r="A250" s="21" t="s">
        <v>480</v>
      </c>
      <c r="B250" s="23" t="s">
        <v>535</v>
      </c>
      <c r="C250" s="24"/>
      <c r="D250" s="24" t="s">
        <v>14</v>
      </c>
      <c r="E250" s="24" t="s">
        <v>536</v>
      </c>
      <c r="F250" s="23">
        <v>2025</v>
      </c>
      <c r="G250" s="31" t="s">
        <v>43</v>
      </c>
      <c r="H250" s="31" t="s">
        <v>355</v>
      </c>
      <c r="I250" s="23">
        <v>247</v>
      </c>
      <c r="J250" s="31" t="s">
        <v>559</v>
      </c>
      <c r="K250" s="25">
        <v>30</v>
      </c>
      <c r="L250" s="133">
        <v>30</v>
      </c>
      <c r="M250" s="49">
        <v>16000</v>
      </c>
      <c r="N250" s="174">
        <v>30</v>
      </c>
      <c r="O250" s="11" t="s">
        <v>537</v>
      </c>
      <c r="P250" t="str">
        <f>_xlfn.CONCAT(Table1[[#This Row],[Project Year]]," - ",Table1[[#This Row],[Impact]])</f>
        <v>2025 - 30 educational packages</v>
      </c>
    </row>
    <row r="251" spans="1:16">
      <c r="A251" s="151"/>
      <c r="B251" s="28"/>
      <c r="C251" s="29"/>
      <c r="D251" s="29"/>
      <c r="E251" s="29"/>
      <c r="F251" s="28"/>
      <c r="G251" s="28"/>
      <c r="H251" s="28"/>
      <c r="I251" s="9"/>
      <c r="J251" s="28"/>
      <c r="K251" s="30"/>
      <c r="L251" s="144"/>
      <c r="M251" s="175"/>
      <c r="N251" s="124"/>
      <c r="P251"/>
    </row>
  </sheetData>
  <phoneticPr fontId="5" type="noConversion"/>
  <pageMargins left="0.7" right="0.7" top="0.75" bottom="0.75" header="0.3" footer="0.3"/>
  <pageSetup paperSize="9" scale="40" orientation="portrait" horizont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B4DF-C79C-4C67-AF6B-0EC4979A80C6}">
  <dimension ref="A1:L13"/>
  <sheetViews>
    <sheetView workbookViewId="0">
      <selection activeCell="C1" sqref="C1:L1048576"/>
    </sheetView>
  </sheetViews>
  <sheetFormatPr defaultRowHeight="14"/>
  <cols>
    <col min="1" max="1" width="13.4140625" bestFit="1" customWidth="1"/>
    <col min="2" max="2" width="7.4140625" bestFit="1" customWidth="1"/>
    <col min="3" max="3" width="9.33203125" bestFit="1" customWidth="1"/>
    <col min="4" max="4" width="7.4140625" bestFit="1" customWidth="1"/>
    <col min="5" max="5" width="11.25" bestFit="1" customWidth="1"/>
    <col min="6" max="6" width="13.4140625" bestFit="1" customWidth="1"/>
    <col min="7" max="7" width="8.75" bestFit="1" customWidth="1"/>
    <col min="8" max="8" width="6.1640625" bestFit="1" customWidth="1"/>
    <col min="9" max="9" width="12.08203125" bestFit="1" customWidth="1"/>
  </cols>
  <sheetData>
    <row r="1" spans="1:12">
      <c r="A1" t="s">
        <v>119</v>
      </c>
      <c r="B1" t="s">
        <v>34</v>
      </c>
      <c r="C1" t="s">
        <v>121</v>
      </c>
      <c r="D1" t="s">
        <v>353</v>
      </c>
      <c r="E1" t="s">
        <v>377</v>
      </c>
      <c r="F1" t="s">
        <v>369</v>
      </c>
      <c r="G1" t="s">
        <v>43</v>
      </c>
      <c r="H1" t="s">
        <v>352</v>
      </c>
      <c r="I1" t="s">
        <v>124</v>
      </c>
      <c r="K1" t="s">
        <v>566</v>
      </c>
      <c r="L1" t="s">
        <v>567</v>
      </c>
    </row>
    <row r="2" spans="1:12">
      <c r="A2" t="s">
        <v>34</v>
      </c>
      <c r="B2" t="s">
        <v>35</v>
      </c>
      <c r="C2" t="s">
        <v>61</v>
      </c>
      <c r="D2" t="s">
        <v>349</v>
      </c>
      <c r="E2" t="s">
        <v>89</v>
      </c>
      <c r="F2" t="s">
        <v>375</v>
      </c>
      <c r="G2" t="s">
        <v>99</v>
      </c>
      <c r="H2" t="s">
        <v>347</v>
      </c>
      <c r="I2" t="s">
        <v>270</v>
      </c>
      <c r="K2" t="s">
        <v>568</v>
      </c>
      <c r="L2">
        <v>2017</v>
      </c>
    </row>
    <row r="3" spans="1:12">
      <c r="A3" t="s">
        <v>121</v>
      </c>
      <c r="B3" t="s">
        <v>560</v>
      </c>
      <c r="C3" t="s">
        <v>362</v>
      </c>
      <c r="D3" t="s">
        <v>208</v>
      </c>
      <c r="E3" t="s">
        <v>309</v>
      </c>
      <c r="F3" t="s">
        <v>49</v>
      </c>
      <c r="G3" t="s">
        <v>358</v>
      </c>
      <c r="H3" t="s">
        <v>346</v>
      </c>
      <c r="I3" t="s">
        <v>361</v>
      </c>
      <c r="K3" t="s">
        <v>569</v>
      </c>
      <c r="L3">
        <v>2018</v>
      </c>
    </row>
    <row r="4" spans="1:12">
      <c r="A4" t="s">
        <v>353</v>
      </c>
      <c r="C4" t="s">
        <v>207</v>
      </c>
      <c r="D4" t="s">
        <v>351</v>
      </c>
      <c r="E4" t="s">
        <v>41</v>
      </c>
      <c r="F4" t="s">
        <v>370</v>
      </c>
      <c r="G4" t="s">
        <v>354</v>
      </c>
      <c r="H4" t="s">
        <v>560</v>
      </c>
      <c r="I4" t="s">
        <v>271</v>
      </c>
      <c r="K4" t="s">
        <v>570</v>
      </c>
      <c r="L4">
        <v>2019</v>
      </c>
    </row>
    <row r="5" spans="1:12">
      <c r="A5" t="s">
        <v>377</v>
      </c>
      <c r="C5" t="s">
        <v>66</v>
      </c>
      <c r="D5" t="s">
        <v>89</v>
      </c>
      <c r="E5" t="s">
        <v>299</v>
      </c>
      <c r="F5" t="s">
        <v>102</v>
      </c>
      <c r="G5" t="s">
        <v>359</v>
      </c>
      <c r="I5" t="s">
        <v>539</v>
      </c>
      <c r="K5" t="s">
        <v>571</v>
      </c>
      <c r="L5">
        <v>2020</v>
      </c>
    </row>
    <row r="6" spans="1:12">
      <c r="A6" t="s">
        <v>369</v>
      </c>
      <c r="C6" t="s">
        <v>364</v>
      </c>
      <c r="D6" t="s">
        <v>350</v>
      </c>
      <c r="E6" t="s">
        <v>367</v>
      </c>
      <c r="F6" t="s">
        <v>371</v>
      </c>
      <c r="G6" t="s">
        <v>356</v>
      </c>
      <c r="I6" t="s">
        <v>560</v>
      </c>
      <c r="K6" t="s">
        <v>572</v>
      </c>
      <c r="L6">
        <v>2021</v>
      </c>
    </row>
    <row r="7" spans="1:12">
      <c r="A7" t="s">
        <v>43</v>
      </c>
      <c r="C7" t="s">
        <v>363</v>
      </c>
      <c r="D7" t="s">
        <v>560</v>
      </c>
      <c r="E7" t="s">
        <v>365</v>
      </c>
      <c r="F7" t="s">
        <v>374</v>
      </c>
      <c r="G7" t="s">
        <v>268</v>
      </c>
      <c r="K7" t="s">
        <v>573</v>
      </c>
      <c r="L7">
        <v>2022</v>
      </c>
    </row>
    <row r="8" spans="1:12">
      <c r="A8" t="s">
        <v>352</v>
      </c>
      <c r="C8" t="s">
        <v>213</v>
      </c>
      <c r="E8" t="s">
        <v>366</v>
      </c>
      <c r="F8" t="s">
        <v>560</v>
      </c>
      <c r="G8" t="s">
        <v>360</v>
      </c>
      <c r="K8" t="s">
        <v>574</v>
      </c>
      <c r="L8">
        <v>2023</v>
      </c>
    </row>
    <row r="9" spans="1:12">
      <c r="A9" t="s">
        <v>124</v>
      </c>
      <c r="C9" t="s">
        <v>91</v>
      </c>
      <c r="E9" t="s">
        <v>370</v>
      </c>
      <c r="G9" t="s">
        <v>355</v>
      </c>
      <c r="K9" t="s">
        <v>575</v>
      </c>
      <c r="L9">
        <v>2024</v>
      </c>
    </row>
    <row r="10" spans="1:12">
      <c r="A10" t="s">
        <v>560</v>
      </c>
      <c r="C10" t="s">
        <v>560</v>
      </c>
      <c r="E10" t="s">
        <v>560</v>
      </c>
      <c r="G10" t="s">
        <v>560</v>
      </c>
      <c r="K10" t="s">
        <v>576</v>
      </c>
      <c r="L10">
        <v>2025</v>
      </c>
    </row>
    <row r="11" spans="1:12">
      <c r="K11" t="s">
        <v>577</v>
      </c>
    </row>
    <row r="12" spans="1:12">
      <c r="K12" t="s">
        <v>578</v>
      </c>
    </row>
    <row r="13" spans="1:12">
      <c r="K13" t="s">
        <v>579</v>
      </c>
    </row>
  </sheetData>
  <phoneticPr fontId="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AD89-F6DE-4693-8643-457588FA8E0F}">
  <dimension ref="A3:P15"/>
  <sheetViews>
    <sheetView zoomScale="105" workbookViewId="0">
      <selection activeCell="A8" sqref="A8"/>
    </sheetView>
  </sheetViews>
  <sheetFormatPr defaultRowHeight="14"/>
  <cols>
    <col min="1" max="2" width="16.33203125" bestFit="1" customWidth="1"/>
    <col min="3" max="3" width="14.08203125" bestFit="1" customWidth="1"/>
    <col min="4" max="4" width="15.58203125" bestFit="1" customWidth="1"/>
    <col min="5" max="6" width="23.75" customWidth="1"/>
    <col min="7" max="7" width="13.1640625" customWidth="1"/>
    <col min="8" max="9" width="13.83203125" customWidth="1"/>
    <col min="10" max="11" width="26.1640625" customWidth="1"/>
    <col min="12" max="12" width="33.6640625" customWidth="1"/>
    <col min="13" max="13" width="33.08203125" customWidth="1"/>
    <col min="14" max="14" width="13.25" customWidth="1"/>
    <col min="15" max="15" width="14" customWidth="1"/>
    <col min="16" max="16" width="9.83203125" customWidth="1"/>
    <col min="17" max="17" width="8.33203125" bestFit="1" customWidth="1"/>
  </cols>
  <sheetData>
    <row r="3" spans="1:16">
      <c r="A3" s="181" t="s">
        <v>0</v>
      </c>
      <c r="B3" t="s">
        <v>586</v>
      </c>
    </row>
    <row r="4" spans="1:16">
      <c r="A4" s="180" t="s">
        <v>1</v>
      </c>
      <c r="B4" t="s">
        <v>587</v>
      </c>
      <c r="C4" s="180" t="s">
        <v>2</v>
      </c>
      <c r="D4" s="185" t="s">
        <v>588</v>
      </c>
    </row>
    <row r="6" spans="1:16">
      <c r="B6" t="s">
        <v>564</v>
      </c>
      <c r="C6" t="s">
        <v>132</v>
      </c>
      <c r="D6" t="s">
        <v>561</v>
      </c>
      <c r="E6" t="s">
        <v>562</v>
      </c>
    </row>
    <row r="7" spans="1:16" ht="28">
      <c r="A7" s="180" t="s">
        <v>565</v>
      </c>
      <c r="B7" s="180" t="s">
        <v>3</v>
      </c>
      <c r="C7" s="180" t="s">
        <v>119</v>
      </c>
      <c r="D7" s="180" t="s">
        <v>120</v>
      </c>
      <c r="E7" s="180" t="s">
        <v>344</v>
      </c>
      <c r="F7" s="182" t="s">
        <v>580</v>
      </c>
      <c r="G7" s="183" t="s">
        <v>563</v>
      </c>
      <c r="H7" s="188" t="s">
        <v>581</v>
      </c>
      <c r="I7" s="189" t="s">
        <v>591</v>
      </c>
      <c r="J7" s="189" t="s">
        <v>592</v>
      </c>
      <c r="K7" s="189" t="s">
        <v>593</v>
      </c>
      <c r="L7" s="179" t="s">
        <v>582</v>
      </c>
      <c r="M7" s="184" t="s">
        <v>585</v>
      </c>
      <c r="N7" s="187" t="s">
        <v>590</v>
      </c>
      <c r="O7" s="186" t="s">
        <v>583</v>
      </c>
      <c r="P7" s="186" t="s">
        <v>584</v>
      </c>
    </row>
    <row r="8" spans="1:16">
      <c r="A8" t="s">
        <v>573</v>
      </c>
      <c r="B8">
        <v>2023</v>
      </c>
      <c r="C8" t="s">
        <v>594</v>
      </c>
      <c r="D8" t="s">
        <v>595</v>
      </c>
      <c r="E8" t="s">
        <v>589</v>
      </c>
      <c r="F8">
        <v>10</v>
      </c>
      <c r="G8">
        <v>50</v>
      </c>
      <c r="H8">
        <v>1</v>
      </c>
      <c r="I8">
        <v>50</v>
      </c>
      <c r="J8">
        <v>50</v>
      </c>
      <c r="K8" t="s">
        <v>360</v>
      </c>
    </row>
    <row r="11" spans="1:16">
      <c r="C11" t="s">
        <v>596</v>
      </c>
    </row>
    <row r="12" spans="1:16">
      <c r="C12" t="s">
        <v>597</v>
      </c>
    </row>
    <row r="14" spans="1:16">
      <c r="C14" t="s">
        <v>598</v>
      </c>
    </row>
    <row r="15" spans="1:16">
      <c r="C15" t="s">
        <v>599</v>
      </c>
    </row>
  </sheetData>
  <conditionalFormatting sqref="D8:E8">
    <cfRule type="expression" dxfId="0" priority="1">
      <formula>ISERROR(MATCH($D8, INDIRECT($C8), 0))</formula>
    </cfRule>
  </conditionalFormatting>
  <dataValidations count="11">
    <dataValidation type="list" errorStyle="information" allowBlank="1" showInputMessage="1" showErrorMessage="1" promptTitle="Select Category" prompt="Choose from Existing_x000a_Selcct Other if none suitable" sqref="C8" xr:uid="{AF82DE71-0675-4D16-BF85-9EC9BCC2667D}">
      <formula1>Level_1</formula1>
    </dataValidation>
    <dataValidation type="list" errorStyle="warning" allowBlank="1" showInputMessage="1" showErrorMessage="1" prompt="Select from existing sub-categories_x000a_Or Select Other if none Suitable" sqref="D8" xr:uid="{2E814C8C-CF5D-4F04-8DF6-BCC56D0B3EEC}">
      <formula1>INDIRECT($C8)</formula1>
    </dataValidation>
    <dataValidation type="list" allowBlank="1" showInputMessage="1" showErrorMessage="1" sqref="A8" xr:uid="{E00D9CB9-0206-4325-806C-389613006D26}">
      <formula1>Months</formula1>
    </dataValidation>
    <dataValidation type="list" allowBlank="1" showInputMessage="1" showErrorMessage="1" promptTitle="Select Year" prompt="2017 - 2025" sqref="B8" xr:uid="{FFE04256-6178-4642-AE78-18A7200EAB51}">
      <formula1>Year</formula1>
    </dataValidation>
    <dataValidation allowBlank="1" showInputMessage="1" showErrorMessage="1" promptTitle="Project Name" prompt="Please enter title of the project" sqref="E8" xr:uid="{0F36D0C1-0231-4251-99C9-0A48AF91C9C7}"/>
    <dataValidation allowBlank="1" showInputMessage="1" showErrorMessage="1" promptTitle="OPTIONAL" prompt="Please enter number of people involved in the project. " sqref="F8" xr:uid="{05788672-D601-4F0F-8F2E-2F1E57EC7F0D}"/>
    <dataValidation allowBlank="1" showInputMessage="1" showErrorMessage="1" promptTitle="OPTIONAL" prompt="Please enter total volunteer hours for project. _x000a_Please use fair and reasonable estimate if this is not readily availble. _x000a_Assumptions can be noted in Comments" sqref="G8" xr:uid="{2DA330E6-3091-47E7-AB42-1103B166265C}"/>
    <dataValidation type="decimal" operator="greaterThan" allowBlank="1" showInputMessage="1" showErrorMessage="1" promptTitle="REQUIRED" prompt="To the best of your ability, please attempt to put a Rand Value to outreach. _x000a_If outreach was purely volunteer hours, it would be best to use a fair estimate. _x000a__x000a_If unable to put a value, please enter 1_x000a_" sqref="H8" xr:uid="{803E0F3D-3802-4170-83B4-6854E2592569}">
      <formula1>0</formula1>
    </dataValidation>
    <dataValidation type="whole" operator="greaterThan" allowBlank="1" showInputMessage="1" showErrorMessage="1" promptTitle="REQUIRED" prompt="Please enter number of people helped. _x000a_If the unit differs, please note in comment (families, households)_x000a_Please use your best estimate where possible. " sqref="I8" xr:uid="{556F0D7E-5B86-4692-9727-8914ED7F92C9}">
      <formula1>0</formula1>
    </dataValidation>
    <dataValidation allowBlank="1" showInputMessage="1" showErrorMessage="1" promptTitle="Required" prompt="Please note the specifics of outreach_x000a_Eg -&gt; Meals delivered, hampers given, pets helped" sqref="J8:K8" xr:uid="{74706E14-50B7-4BDC-892D-98E1EDDE532C}"/>
    <dataValidation type="textLength" operator="lessThan" allowBlank="1" showInputMessage="1" showErrorMessage="1" promptTitle="OPTIONAL" prompt="Please write a short explanation about what the project is to someone who is completely unfamiliar with it. " sqref="L8:M8" xr:uid="{6C257003-2985-4814-9E05-FA34DFFF7116}">
      <formula1>300</formula1>
    </dataValidation>
  </dataValidations>
  <hyperlinks>
    <hyperlink ref="D4" r:id="rId1" xr:uid="{F269589A-9A99-45A7-9F59-4D2360E35FD9}"/>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D047-CF08-475E-82BB-35A2E6533980}">
  <dimension ref="A1:H41"/>
  <sheetViews>
    <sheetView showGridLines="0" tabSelected="1" workbookViewId="0">
      <selection activeCell="H1" sqref="A1:H30"/>
    </sheetView>
  </sheetViews>
  <sheetFormatPr defaultRowHeight="14"/>
  <cols>
    <col min="1" max="16384" width="8.6640625" style="190"/>
  </cols>
  <sheetData>
    <row r="1" spans="1:8">
      <c r="A1"/>
      <c r="B1"/>
      <c r="C1"/>
      <c r="D1"/>
      <c r="E1"/>
      <c r="F1"/>
      <c r="G1"/>
      <c r="H1"/>
    </row>
    <row r="2" spans="1:8">
      <c r="A2"/>
      <c r="B2"/>
      <c r="C2"/>
      <c r="D2"/>
      <c r="E2"/>
      <c r="F2"/>
      <c r="G2"/>
      <c r="H2"/>
    </row>
    <row r="3" spans="1:8" ht="14.5" thickBot="1">
      <c r="A3"/>
      <c r="B3"/>
      <c r="C3"/>
      <c r="D3"/>
      <c r="E3"/>
      <c r="F3"/>
      <c r="G3"/>
      <c r="H3"/>
    </row>
    <row r="4" spans="1:8">
      <c r="A4"/>
      <c r="B4"/>
      <c r="C4"/>
      <c r="D4" s="191"/>
      <c r="E4" s="192"/>
      <c r="F4"/>
      <c r="G4"/>
      <c r="H4"/>
    </row>
    <row r="5" spans="1:8" ht="14.5" thickBot="1">
      <c r="A5"/>
      <c r="B5"/>
      <c r="C5"/>
      <c r="D5" s="193"/>
      <c r="E5" s="194"/>
      <c r="F5"/>
      <c r="G5"/>
      <c r="H5"/>
    </row>
    <row r="6" spans="1:8">
      <c r="A6"/>
      <c r="B6"/>
      <c r="C6"/>
      <c r="D6"/>
      <c r="E6"/>
      <c r="F6"/>
      <c r="G6"/>
      <c r="H6"/>
    </row>
    <row r="7" spans="1:8">
      <c r="A7"/>
      <c r="B7"/>
      <c r="C7"/>
      <c r="D7"/>
      <c r="E7"/>
      <c r="F7"/>
      <c r="G7"/>
      <c r="H7"/>
    </row>
    <row r="8" spans="1:8" ht="14.5" thickBot="1">
      <c r="A8"/>
      <c r="B8"/>
      <c r="C8"/>
      <c r="D8"/>
      <c r="E8"/>
      <c r="F8"/>
      <c r="G8"/>
      <c r="H8"/>
    </row>
    <row r="9" spans="1:8">
      <c r="A9"/>
      <c r="B9" s="191"/>
      <c r="C9" s="192"/>
      <c r="D9"/>
      <c r="E9"/>
      <c r="F9"/>
      <c r="G9"/>
      <c r="H9"/>
    </row>
    <row r="10" spans="1:8">
      <c r="A10"/>
      <c r="B10" s="195"/>
      <c r="C10" s="196"/>
      <c r="D10"/>
      <c r="E10"/>
      <c r="F10"/>
      <c r="G10"/>
      <c r="H10"/>
    </row>
    <row r="11" spans="1:8" ht="14.5" thickBot="1">
      <c r="A11"/>
      <c r="B11" s="193"/>
      <c r="C11" s="194"/>
      <c r="D11"/>
      <c r="E11"/>
      <c r="F11"/>
      <c r="G11"/>
      <c r="H11"/>
    </row>
    <row r="12" spans="1:8">
      <c r="A12"/>
      <c r="B12"/>
      <c r="C12"/>
      <c r="D12"/>
      <c r="E12"/>
      <c r="F12"/>
      <c r="G12"/>
      <c r="H12"/>
    </row>
    <row r="13" spans="1:8">
      <c r="A13"/>
      <c r="B13"/>
      <c r="C13"/>
      <c r="D13"/>
      <c r="E13"/>
      <c r="F13"/>
      <c r="G13"/>
      <c r="H13"/>
    </row>
    <row r="14" spans="1:8">
      <c r="A14"/>
      <c r="B14"/>
      <c r="C14"/>
      <c r="D14"/>
      <c r="E14"/>
      <c r="F14"/>
      <c r="G14"/>
      <c r="H14"/>
    </row>
    <row r="15" spans="1:8">
      <c r="A15"/>
      <c r="B15"/>
      <c r="C15"/>
      <c r="D15"/>
      <c r="E15"/>
      <c r="F15"/>
      <c r="G15"/>
      <c r="H15"/>
    </row>
    <row r="16" spans="1:8">
      <c r="A16"/>
      <c r="B16"/>
      <c r="C16"/>
      <c r="D16"/>
      <c r="E16"/>
      <c r="F16"/>
      <c r="G16"/>
      <c r="H16"/>
    </row>
    <row r="17" spans="1:8">
      <c r="A17"/>
      <c r="B17"/>
      <c r="C17"/>
      <c r="D17"/>
      <c r="E17"/>
      <c r="F17"/>
      <c r="G17"/>
      <c r="H17"/>
    </row>
    <row r="18" spans="1:8">
      <c r="A18"/>
      <c r="B18"/>
      <c r="C18"/>
      <c r="D18"/>
      <c r="E18"/>
      <c r="F18"/>
      <c r="G18"/>
      <c r="H18"/>
    </row>
    <row r="19" spans="1:8">
      <c r="A19"/>
      <c r="B19"/>
      <c r="C19"/>
      <c r="D19"/>
      <c r="E19"/>
      <c r="F19"/>
      <c r="G19"/>
      <c r="H19"/>
    </row>
    <row r="20" spans="1:8">
      <c r="A20"/>
      <c r="B20"/>
      <c r="C20"/>
      <c r="D20"/>
      <c r="E20"/>
      <c r="F20"/>
      <c r="G20"/>
      <c r="H20"/>
    </row>
    <row r="21" spans="1:8">
      <c r="A21"/>
      <c r="B21"/>
      <c r="C21"/>
      <c r="D21"/>
      <c r="E21"/>
      <c r="F21"/>
      <c r="G21"/>
      <c r="H21"/>
    </row>
    <row r="22" spans="1:8">
      <c r="A22"/>
      <c r="B22"/>
      <c r="C22"/>
      <c r="D22"/>
      <c r="E22"/>
      <c r="F22"/>
      <c r="G22"/>
      <c r="H22"/>
    </row>
    <row r="23" spans="1:8">
      <c r="A23"/>
      <c r="B23"/>
      <c r="C23"/>
      <c r="D23"/>
      <c r="E23"/>
      <c r="F23"/>
      <c r="G23"/>
      <c r="H23"/>
    </row>
    <row r="24" spans="1:8">
      <c r="A24"/>
      <c r="B24"/>
      <c r="C24"/>
      <c r="D24"/>
      <c r="E24"/>
      <c r="F24"/>
      <c r="G24"/>
      <c r="H24"/>
    </row>
    <row r="25" spans="1:8">
      <c r="A25"/>
      <c r="B25"/>
      <c r="C25"/>
      <c r="D25"/>
      <c r="E25"/>
      <c r="F25"/>
      <c r="G25"/>
      <c r="H25"/>
    </row>
    <row r="26" spans="1:8">
      <c r="A26"/>
      <c r="B26"/>
      <c r="C26"/>
      <c r="D26"/>
      <c r="E26"/>
      <c r="F26"/>
      <c r="G26"/>
      <c r="H26"/>
    </row>
    <row r="27" spans="1:8">
      <c r="A27"/>
      <c r="B27"/>
      <c r="C27"/>
      <c r="D27"/>
      <c r="E27"/>
      <c r="F27"/>
      <c r="G27"/>
      <c r="H27"/>
    </row>
    <row r="28" spans="1:8">
      <c r="A28"/>
      <c r="B28"/>
      <c r="C28"/>
      <c r="D28"/>
      <c r="E28"/>
      <c r="F28"/>
      <c r="G28"/>
      <c r="H28"/>
    </row>
    <row r="29" spans="1:8">
      <c r="A29"/>
      <c r="B29"/>
      <c r="C29"/>
      <c r="D29"/>
      <c r="E29"/>
      <c r="F29"/>
      <c r="G29"/>
      <c r="H29"/>
    </row>
    <row r="30" spans="1:8">
      <c r="A30"/>
      <c r="B30"/>
      <c r="C30"/>
      <c r="D30"/>
      <c r="E30"/>
      <c r="F30"/>
      <c r="G30"/>
      <c r="H30"/>
    </row>
    <row r="31" spans="1:8">
      <c r="A31"/>
      <c r="B31"/>
      <c r="C31"/>
      <c r="D31"/>
      <c r="E31"/>
      <c r="F31"/>
      <c r="G31"/>
      <c r="H31"/>
    </row>
    <row r="32" spans="1:8">
      <c r="A32"/>
      <c r="B32"/>
      <c r="C32"/>
      <c r="D32"/>
      <c r="E32"/>
      <c r="F32"/>
      <c r="G32"/>
      <c r="H32"/>
    </row>
    <row r="33" spans="1:8">
      <c r="A33"/>
      <c r="B33"/>
      <c r="C33"/>
      <c r="D33"/>
      <c r="E33"/>
      <c r="F33"/>
      <c r="G33"/>
      <c r="H33"/>
    </row>
    <row r="34" spans="1:8">
      <c r="A34"/>
      <c r="B34"/>
      <c r="C34"/>
      <c r="D34"/>
      <c r="E34"/>
      <c r="F34"/>
      <c r="G34"/>
      <c r="H34"/>
    </row>
    <row r="35" spans="1:8">
      <c r="A35"/>
      <c r="B35"/>
      <c r="C35"/>
      <c r="D35"/>
      <c r="E35"/>
      <c r="F35"/>
      <c r="G35"/>
      <c r="H35"/>
    </row>
    <row r="36" spans="1:8">
      <c r="A36"/>
      <c r="B36"/>
      <c r="C36"/>
      <c r="D36"/>
      <c r="E36"/>
      <c r="F36"/>
      <c r="G36"/>
      <c r="H36"/>
    </row>
    <row r="37" spans="1:8">
      <c r="A37"/>
      <c r="B37"/>
      <c r="C37"/>
      <c r="D37"/>
      <c r="E37"/>
      <c r="F37"/>
      <c r="G37"/>
      <c r="H37"/>
    </row>
    <row r="38" spans="1:8">
      <c r="A38"/>
      <c r="B38"/>
      <c r="C38"/>
      <c r="D38"/>
      <c r="E38"/>
      <c r="F38"/>
      <c r="G38"/>
      <c r="H38"/>
    </row>
    <row r="39" spans="1:8">
      <c r="A39"/>
      <c r="B39"/>
      <c r="C39"/>
      <c r="D39"/>
      <c r="E39"/>
      <c r="F39"/>
      <c r="G39"/>
      <c r="H39"/>
    </row>
    <row r="40" spans="1:8">
      <c r="A40"/>
      <c r="B40"/>
      <c r="C40"/>
      <c r="D40"/>
      <c r="E40"/>
      <c r="F40"/>
      <c r="G40"/>
      <c r="H40"/>
    </row>
    <row r="41" spans="1:8">
      <c r="A41"/>
      <c r="B41"/>
      <c r="C41"/>
      <c r="D41"/>
      <c r="E41"/>
      <c r="F41"/>
      <c r="G41"/>
      <c r="H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25A85-B4A4-4CA1-94D5-4BBD5934BF8E}">
  <dimension ref="A3:Z13"/>
  <sheetViews>
    <sheetView zoomScale="55" workbookViewId="0">
      <selection activeCell="T4" sqref="T4:Z12"/>
    </sheetView>
  </sheetViews>
  <sheetFormatPr defaultRowHeight="14"/>
  <cols>
    <col min="1" max="1" width="14" bestFit="1" customWidth="1"/>
    <col min="2" max="2" width="15.58203125" bestFit="1" customWidth="1"/>
    <col min="3" max="6" width="11.9140625" bestFit="1" customWidth="1"/>
    <col min="7" max="7" width="10.9140625" bestFit="1" customWidth="1"/>
    <col min="8" max="8" width="11.9140625" bestFit="1" customWidth="1"/>
    <col min="9" max="9" width="9.9140625" bestFit="1" customWidth="1"/>
    <col min="10" max="10" width="13.33203125" bestFit="1" customWidth="1"/>
    <col min="11" max="11" width="17.1640625" bestFit="1" customWidth="1"/>
    <col min="12" max="12" width="18.33203125" bestFit="1" customWidth="1"/>
    <col min="13" max="13" width="10.5" bestFit="1" customWidth="1"/>
    <col min="14" max="18" width="11.58203125" bestFit="1" customWidth="1"/>
    <col min="19" max="19" width="10.4140625" bestFit="1" customWidth="1"/>
    <col min="20" max="20" width="8.4140625" bestFit="1" customWidth="1"/>
    <col min="21" max="21" width="10.75" bestFit="1" customWidth="1"/>
    <col min="22" max="22" width="12.58203125" bestFit="1" customWidth="1"/>
    <col min="23" max="26" width="12.6640625" bestFit="1" customWidth="1"/>
    <col min="27" max="27" width="13.1640625" bestFit="1" customWidth="1"/>
    <col min="28" max="28" width="10.9140625" bestFit="1" customWidth="1"/>
    <col min="29" max="29" width="13.33203125" bestFit="1" customWidth="1"/>
    <col min="30" max="30" width="17.1640625" bestFit="1" customWidth="1"/>
    <col min="31" max="31" width="18.33203125" bestFit="1" customWidth="1"/>
    <col min="32" max="32" width="7.4140625" bestFit="1" customWidth="1"/>
    <col min="33" max="33" width="11.4140625" bestFit="1" customWidth="1"/>
    <col min="34" max="34" width="9.75" bestFit="1" customWidth="1"/>
    <col min="35" max="35" width="13.4140625" bestFit="1" customWidth="1"/>
    <col min="36" max="36" width="11.1640625" bestFit="1" customWidth="1"/>
    <col min="37" max="37" width="15.75" bestFit="1" customWidth="1"/>
    <col min="38" max="38" width="11.9140625" bestFit="1" customWidth="1"/>
    <col min="39" max="39" width="10.4140625" bestFit="1" customWidth="1"/>
    <col min="40" max="40" width="14.5" bestFit="1" customWidth="1"/>
    <col min="41" max="41" width="8.4140625" bestFit="1" customWidth="1"/>
    <col min="42" max="42" width="10.75" bestFit="1" customWidth="1"/>
    <col min="43" max="43" width="12.58203125" bestFit="1" customWidth="1"/>
    <col min="44" max="44" width="7.4140625" bestFit="1" customWidth="1"/>
    <col min="45" max="45" width="13.6640625" bestFit="1" customWidth="1"/>
    <col min="46" max="46" width="8.4140625" bestFit="1" customWidth="1"/>
    <col min="47" max="47" width="9.9140625" bestFit="1" customWidth="1"/>
    <col min="48" max="48" width="13.1640625" bestFit="1" customWidth="1"/>
    <col min="49" max="49" width="10.9140625" bestFit="1" customWidth="1"/>
    <col min="50" max="50" width="13.33203125" bestFit="1" customWidth="1"/>
    <col min="51" max="51" width="15.1640625" bestFit="1" customWidth="1"/>
    <col min="52" max="52" width="12.6640625" bestFit="1" customWidth="1"/>
    <col min="53" max="53" width="15" bestFit="1" customWidth="1"/>
    <col min="54" max="54" width="17.1640625" bestFit="1" customWidth="1"/>
    <col min="55" max="55" width="18.33203125" bestFit="1" customWidth="1"/>
    <col min="56" max="56" width="7.4140625" bestFit="1" customWidth="1"/>
    <col min="57" max="57" width="11.4140625" bestFit="1" customWidth="1"/>
    <col min="58" max="58" width="9.75" bestFit="1" customWidth="1"/>
    <col min="59" max="59" width="13.4140625" bestFit="1" customWidth="1"/>
    <col min="60" max="60" width="11.1640625" bestFit="1" customWidth="1"/>
    <col min="61" max="61" width="7.4140625" bestFit="1" customWidth="1"/>
    <col min="62" max="62" width="15.75" bestFit="1" customWidth="1"/>
    <col min="63" max="63" width="11.9140625" bestFit="1" customWidth="1"/>
    <col min="64" max="64" width="10.4140625" bestFit="1" customWidth="1"/>
    <col min="65" max="65" width="14.5" bestFit="1" customWidth="1"/>
    <col min="66" max="66" width="8.4140625" bestFit="1" customWidth="1"/>
    <col min="67" max="67" width="10.75" bestFit="1" customWidth="1"/>
    <col min="68" max="68" width="12.58203125" bestFit="1" customWidth="1"/>
    <col min="69" max="69" width="9.4140625" bestFit="1" customWidth="1"/>
    <col min="70" max="70" width="10.58203125" bestFit="1" customWidth="1"/>
    <col min="71" max="72" width="7.4140625" bestFit="1" customWidth="1"/>
    <col min="73" max="73" width="13.6640625" bestFit="1" customWidth="1"/>
    <col min="74" max="74" width="8.4140625" bestFit="1" customWidth="1"/>
    <col min="75" max="75" width="9.9140625" bestFit="1" customWidth="1"/>
    <col min="76" max="76" width="13.1640625" bestFit="1" customWidth="1"/>
    <col min="77" max="77" width="8.4140625" bestFit="1" customWidth="1"/>
    <col min="78" max="78" width="10.9140625" bestFit="1" customWidth="1"/>
    <col min="79" max="79" width="13.33203125" bestFit="1" customWidth="1"/>
    <col min="80" max="80" width="15.1640625" bestFit="1" customWidth="1"/>
    <col min="81" max="81" width="12.6640625" bestFit="1" customWidth="1"/>
    <col min="82" max="82" width="15" bestFit="1" customWidth="1"/>
    <col min="83" max="83" width="17.1640625" bestFit="1" customWidth="1"/>
    <col min="84" max="84" width="18.33203125" bestFit="1" customWidth="1"/>
    <col min="85" max="85" width="13.25" bestFit="1" customWidth="1"/>
    <col min="86" max="86" width="8.4140625" bestFit="1" customWidth="1"/>
    <col min="87" max="87" width="11.4140625" bestFit="1" customWidth="1"/>
    <col min="88" max="88" width="9.75" bestFit="1" customWidth="1"/>
    <col min="89" max="89" width="13.4140625" bestFit="1" customWidth="1"/>
    <col min="90" max="90" width="11.1640625" bestFit="1" customWidth="1"/>
    <col min="91" max="91" width="7.4140625" bestFit="1" customWidth="1"/>
    <col min="92" max="92" width="15.75" bestFit="1" customWidth="1"/>
    <col min="93" max="93" width="11.9140625" bestFit="1" customWidth="1"/>
    <col min="94" max="94" width="10.4140625" bestFit="1" customWidth="1"/>
    <col min="95" max="95" width="14.5" bestFit="1" customWidth="1"/>
    <col min="96" max="96" width="8.4140625" bestFit="1" customWidth="1"/>
    <col min="97" max="97" width="10.75" bestFit="1" customWidth="1"/>
    <col min="98" max="98" width="14.5" bestFit="1" customWidth="1"/>
    <col min="99" max="99" width="12.58203125" bestFit="1" customWidth="1"/>
    <col min="100" max="100" width="9.4140625" bestFit="1" customWidth="1"/>
    <col min="101" max="101" width="10.75" bestFit="1" customWidth="1"/>
    <col min="102" max="103" width="7.4140625" bestFit="1" customWidth="1"/>
    <col min="104" max="104" width="13.6640625" bestFit="1" customWidth="1"/>
    <col min="105" max="105" width="8.4140625" bestFit="1" customWidth="1"/>
    <col min="106" max="106" width="9.9140625" bestFit="1" customWidth="1"/>
    <col min="107" max="107" width="13.1640625" bestFit="1" customWidth="1"/>
    <col min="108" max="108" width="8.4140625" bestFit="1" customWidth="1"/>
    <col min="109" max="109" width="10.9140625" bestFit="1" customWidth="1"/>
    <col min="110" max="110" width="13.33203125" bestFit="1" customWidth="1"/>
    <col min="111" max="111" width="15.1640625" bestFit="1" customWidth="1"/>
    <col min="112" max="112" width="12.6640625" bestFit="1" customWidth="1"/>
    <col min="113" max="113" width="10.5" bestFit="1" customWidth="1"/>
    <col min="114" max="114" width="16.08203125" bestFit="1" customWidth="1"/>
    <col min="115" max="115" width="17.1640625" bestFit="1" customWidth="1"/>
    <col min="116" max="116" width="18.33203125" bestFit="1" customWidth="1"/>
    <col min="117" max="117" width="13.25" bestFit="1" customWidth="1"/>
    <col min="118" max="118" width="8.4140625" bestFit="1" customWidth="1"/>
    <col min="119" max="119" width="12.08203125" bestFit="1" customWidth="1"/>
    <col min="120" max="120" width="8.4140625" bestFit="1" customWidth="1"/>
    <col min="121" max="121" width="11.4140625" bestFit="1" customWidth="1"/>
    <col min="122" max="122" width="9.75" bestFit="1" customWidth="1"/>
    <col min="123" max="123" width="13.4140625" bestFit="1" customWidth="1"/>
    <col min="124" max="124" width="11.1640625" bestFit="1" customWidth="1"/>
    <col min="125" max="125" width="7.4140625" bestFit="1" customWidth="1"/>
    <col min="126" max="126" width="15.75" bestFit="1" customWidth="1"/>
    <col min="127" max="127" width="7.4140625" bestFit="1" customWidth="1"/>
    <col min="128" max="128" width="11.9140625" bestFit="1" customWidth="1"/>
    <col min="129" max="129" width="14.5" bestFit="1" customWidth="1"/>
    <col min="130" max="130" width="8.1640625" bestFit="1" customWidth="1"/>
    <col min="131" max="131" width="12.58203125" bestFit="1" customWidth="1"/>
    <col min="132" max="132" width="13.6640625" bestFit="1" customWidth="1"/>
    <col min="133" max="133" width="8.4140625" bestFit="1" customWidth="1"/>
    <col min="134" max="134" width="8.08203125" bestFit="1" customWidth="1"/>
    <col min="135" max="135" width="10.9140625" bestFit="1" customWidth="1"/>
    <col min="136" max="136" width="10.5" bestFit="1" customWidth="1"/>
    <col min="137" max="137" width="12.58203125" bestFit="1" customWidth="1"/>
    <col min="138" max="138" width="8.4140625" bestFit="1" customWidth="1"/>
    <col min="139" max="139" width="11.1640625" bestFit="1" customWidth="1"/>
    <col min="140" max="140" width="10.9140625" bestFit="1" customWidth="1"/>
    <col min="141" max="141" width="11.9140625" bestFit="1" customWidth="1"/>
  </cols>
  <sheetData>
    <row r="3" spans="1:26">
      <c r="A3" s="148" t="s">
        <v>441</v>
      </c>
      <c r="B3" s="148" t="s">
        <v>443</v>
      </c>
    </row>
    <row r="4" spans="1:26">
      <c r="A4" s="148" t="s">
        <v>479</v>
      </c>
      <c r="B4">
        <v>2020</v>
      </c>
      <c r="C4">
        <v>2021</v>
      </c>
      <c r="D4">
        <v>2022</v>
      </c>
      <c r="E4">
        <v>2023</v>
      </c>
      <c r="F4">
        <v>2024</v>
      </c>
      <c r="G4">
        <v>2025</v>
      </c>
      <c r="H4" t="s">
        <v>442</v>
      </c>
      <c r="L4" s="176" t="s">
        <v>479</v>
      </c>
      <c r="M4" s="176">
        <v>2020</v>
      </c>
      <c r="N4" s="176">
        <v>2021</v>
      </c>
      <c r="O4" s="176">
        <v>2022</v>
      </c>
      <c r="P4" s="176">
        <v>2023</v>
      </c>
      <c r="Q4" s="176">
        <v>2024</v>
      </c>
      <c r="R4" s="176">
        <v>2025</v>
      </c>
      <c r="T4" s="176" t="s">
        <v>479</v>
      </c>
      <c r="U4" s="178">
        <v>2020</v>
      </c>
      <c r="V4" s="178">
        <v>2021</v>
      </c>
      <c r="W4" s="178">
        <v>2022</v>
      </c>
      <c r="X4" s="178">
        <v>2023</v>
      </c>
      <c r="Y4" s="178">
        <v>2024</v>
      </c>
      <c r="Z4" s="178">
        <v>2025</v>
      </c>
    </row>
    <row r="5" spans="1:26">
      <c r="A5" s="149" t="s">
        <v>352</v>
      </c>
      <c r="B5" s="150">
        <v>389643</v>
      </c>
      <c r="C5" s="150">
        <v>393885</v>
      </c>
      <c r="D5" s="150">
        <v>397021.36</v>
      </c>
      <c r="E5" s="150">
        <v>403807.72</v>
      </c>
      <c r="F5" s="150">
        <v>555327</v>
      </c>
      <c r="G5" s="150">
        <v>380000</v>
      </c>
      <c r="H5" s="150">
        <v>2519684.08</v>
      </c>
      <c r="L5" s="149" t="s">
        <v>352</v>
      </c>
      <c r="M5" s="150">
        <v>389643</v>
      </c>
      <c r="N5" s="150">
        <v>393885</v>
      </c>
      <c r="O5" s="150">
        <v>397021.36</v>
      </c>
      <c r="P5" s="150">
        <v>403807.72</v>
      </c>
      <c r="Q5" s="150">
        <v>555327</v>
      </c>
      <c r="R5" s="150">
        <v>380000</v>
      </c>
      <c r="T5" s="149" t="s">
        <v>352</v>
      </c>
      <c r="U5" s="177">
        <f>M5</f>
        <v>389643</v>
      </c>
      <c r="V5" s="177">
        <f>U5+N5</f>
        <v>783528</v>
      </c>
      <c r="W5" s="177">
        <f t="shared" ref="W5:Z12" si="0">V5+O5</f>
        <v>1180549.3599999999</v>
      </c>
      <c r="X5" s="177">
        <f t="shared" si="0"/>
        <v>1584357.0799999998</v>
      </c>
      <c r="Y5" s="177">
        <f t="shared" si="0"/>
        <v>2139684.08</v>
      </c>
      <c r="Z5" s="177">
        <f t="shared" si="0"/>
        <v>2519684.08</v>
      </c>
    </row>
    <row r="6" spans="1:26">
      <c r="A6" s="149" t="s">
        <v>353</v>
      </c>
      <c r="B6" s="150">
        <v>1937000</v>
      </c>
      <c r="C6" s="150">
        <v>4680000</v>
      </c>
      <c r="D6" s="150">
        <v>1229996.17</v>
      </c>
      <c r="E6" s="150">
        <v>1430000</v>
      </c>
      <c r="F6" s="150">
        <v>1347223</v>
      </c>
      <c r="G6" s="150"/>
      <c r="H6" s="150">
        <v>10624219.17</v>
      </c>
      <c r="L6" s="149" t="s">
        <v>353</v>
      </c>
      <c r="M6" s="150">
        <v>1937000</v>
      </c>
      <c r="N6" s="150">
        <v>4680000</v>
      </c>
      <c r="O6" s="150">
        <v>1229996.17</v>
      </c>
      <c r="P6" s="150">
        <v>1430000</v>
      </c>
      <c r="Q6" s="150">
        <v>1347223</v>
      </c>
      <c r="R6" s="150"/>
      <c r="T6" s="149" t="s">
        <v>353</v>
      </c>
      <c r="U6" s="177">
        <f t="shared" ref="U6:U12" si="1">M6</f>
        <v>1937000</v>
      </c>
      <c r="V6" s="177">
        <f t="shared" ref="V6:V12" si="2">U6+N6</f>
        <v>6617000</v>
      </c>
      <c r="W6" s="177">
        <f t="shared" si="0"/>
        <v>7846996.1699999999</v>
      </c>
      <c r="X6" s="177">
        <f t="shared" si="0"/>
        <v>9276996.1699999999</v>
      </c>
      <c r="Y6" s="177">
        <f t="shared" si="0"/>
        <v>10624219.17</v>
      </c>
      <c r="Z6" s="177">
        <f t="shared" si="0"/>
        <v>10624219.17</v>
      </c>
    </row>
    <row r="7" spans="1:26">
      <c r="A7" s="149" t="s">
        <v>43</v>
      </c>
      <c r="B7" s="150">
        <v>194768</v>
      </c>
      <c r="C7" s="150">
        <v>268825</v>
      </c>
      <c r="D7" s="150">
        <v>563269.56000000006</v>
      </c>
      <c r="E7" s="150">
        <v>1568720.02</v>
      </c>
      <c r="F7" s="150">
        <v>1473214</v>
      </c>
      <c r="G7" s="150">
        <v>426423.8</v>
      </c>
      <c r="H7" s="150">
        <v>4495220.38</v>
      </c>
      <c r="L7" s="149" t="s">
        <v>43</v>
      </c>
      <c r="M7" s="150">
        <v>194768</v>
      </c>
      <c r="N7" s="150">
        <v>268825</v>
      </c>
      <c r="O7" s="150">
        <v>563269.56000000006</v>
      </c>
      <c r="P7" s="150">
        <v>1568720.02</v>
      </c>
      <c r="Q7" s="150">
        <v>1473214</v>
      </c>
      <c r="R7" s="150">
        <v>426423.8</v>
      </c>
      <c r="T7" s="149" t="s">
        <v>43</v>
      </c>
      <c r="U7" s="177">
        <f t="shared" si="1"/>
        <v>194768</v>
      </c>
      <c r="V7" s="177">
        <f t="shared" si="2"/>
        <v>463593</v>
      </c>
      <c r="W7" s="177">
        <f t="shared" si="0"/>
        <v>1026862.56</v>
      </c>
      <c r="X7" s="177">
        <f t="shared" si="0"/>
        <v>2595582.58</v>
      </c>
      <c r="Y7" s="177">
        <f t="shared" si="0"/>
        <v>4068796.58</v>
      </c>
      <c r="Z7" s="177">
        <f t="shared" si="0"/>
        <v>4495220.38</v>
      </c>
    </row>
    <row r="8" spans="1:26">
      <c r="A8" s="149" t="s">
        <v>124</v>
      </c>
      <c r="B8" s="150"/>
      <c r="C8" s="150"/>
      <c r="D8" s="150">
        <v>15500</v>
      </c>
      <c r="E8" s="150">
        <v>16700</v>
      </c>
      <c r="F8" s="150">
        <v>726200</v>
      </c>
      <c r="G8" s="150">
        <v>19750</v>
      </c>
      <c r="H8" s="150">
        <v>778150</v>
      </c>
      <c r="L8" s="149" t="s">
        <v>124</v>
      </c>
      <c r="M8" s="150"/>
      <c r="N8" s="150"/>
      <c r="O8" s="150">
        <v>15500</v>
      </c>
      <c r="P8" s="150">
        <v>16700</v>
      </c>
      <c r="Q8" s="150">
        <v>726200</v>
      </c>
      <c r="R8" s="150">
        <v>19750</v>
      </c>
      <c r="T8" s="149" t="s">
        <v>124</v>
      </c>
      <c r="U8" s="177">
        <f t="shared" si="1"/>
        <v>0</v>
      </c>
      <c r="V8" s="177">
        <f t="shared" si="2"/>
        <v>0</v>
      </c>
      <c r="W8" s="177">
        <f t="shared" si="0"/>
        <v>15500</v>
      </c>
      <c r="X8" s="177">
        <f t="shared" si="0"/>
        <v>32200</v>
      </c>
      <c r="Y8" s="177">
        <f t="shared" si="0"/>
        <v>758400</v>
      </c>
      <c r="Z8" s="177">
        <f t="shared" si="0"/>
        <v>778150</v>
      </c>
    </row>
    <row r="9" spans="1:26">
      <c r="A9" s="149" t="s">
        <v>121</v>
      </c>
      <c r="B9" s="150">
        <v>5750001</v>
      </c>
      <c r="C9" s="150">
        <v>13319239</v>
      </c>
      <c r="D9" s="150">
        <v>21134002</v>
      </c>
      <c r="E9" s="150">
        <v>24799002</v>
      </c>
      <c r="F9" s="150">
        <v>23310602</v>
      </c>
      <c r="G9" s="150">
        <v>1</v>
      </c>
      <c r="H9" s="150">
        <v>88312847</v>
      </c>
      <c r="L9" s="149" t="s">
        <v>121</v>
      </c>
      <c r="M9" s="150">
        <v>5750001</v>
      </c>
      <c r="N9" s="150">
        <v>13319239</v>
      </c>
      <c r="O9" s="150">
        <v>21134002</v>
      </c>
      <c r="P9" s="150">
        <v>24799002</v>
      </c>
      <c r="Q9" s="150">
        <v>23310602</v>
      </c>
      <c r="R9" s="150">
        <v>1</v>
      </c>
      <c r="T9" s="149" t="s">
        <v>121</v>
      </c>
      <c r="U9" s="177">
        <f t="shared" si="1"/>
        <v>5750001</v>
      </c>
      <c r="V9" s="177">
        <f t="shared" si="2"/>
        <v>19069240</v>
      </c>
      <c r="W9" s="177">
        <f t="shared" si="0"/>
        <v>40203242</v>
      </c>
      <c r="X9" s="177">
        <f t="shared" si="0"/>
        <v>65002244</v>
      </c>
      <c r="Y9" s="177">
        <f t="shared" si="0"/>
        <v>88312846</v>
      </c>
      <c r="Z9" s="177">
        <f t="shared" si="0"/>
        <v>88312847</v>
      </c>
    </row>
    <row r="10" spans="1:26">
      <c r="A10" s="149" t="s">
        <v>377</v>
      </c>
      <c r="B10" s="150">
        <v>4159136</v>
      </c>
      <c r="C10" s="150">
        <v>55941286</v>
      </c>
      <c r="D10" s="150">
        <v>52007854.25</v>
      </c>
      <c r="E10" s="150">
        <v>54288006.420000002</v>
      </c>
      <c r="F10" s="150">
        <v>55222915.200000003</v>
      </c>
      <c r="G10" s="150">
        <v>43943675.200000003</v>
      </c>
      <c r="H10" s="150">
        <v>265562873.06999999</v>
      </c>
      <c r="L10" s="149" t="s">
        <v>377</v>
      </c>
      <c r="M10" s="150">
        <v>4159136</v>
      </c>
      <c r="N10" s="150">
        <v>55941286</v>
      </c>
      <c r="O10" s="150">
        <v>52007854.25</v>
      </c>
      <c r="P10" s="150">
        <v>54288006.420000002</v>
      </c>
      <c r="Q10" s="150">
        <v>55222915.200000003</v>
      </c>
      <c r="R10" s="150">
        <v>43943675.200000003</v>
      </c>
      <c r="T10" s="149" t="s">
        <v>377</v>
      </c>
      <c r="U10" s="177">
        <f t="shared" si="1"/>
        <v>4159136</v>
      </c>
      <c r="V10" s="177">
        <f t="shared" si="2"/>
        <v>60100422</v>
      </c>
      <c r="W10" s="177">
        <f t="shared" si="0"/>
        <v>112108276.25</v>
      </c>
      <c r="X10" s="177">
        <f t="shared" si="0"/>
        <v>166396282.67000002</v>
      </c>
      <c r="Y10" s="177">
        <f t="shared" si="0"/>
        <v>221619197.87</v>
      </c>
      <c r="Z10" s="177">
        <f t="shared" si="0"/>
        <v>265562873.06999999</v>
      </c>
    </row>
    <row r="11" spans="1:26">
      <c r="A11" s="149" t="s">
        <v>34</v>
      </c>
      <c r="B11" s="150">
        <v>2667378</v>
      </c>
      <c r="C11" s="150">
        <v>82342849</v>
      </c>
      <c r="D11" s="150">
        <v>80899802.650000006</v>
      </c>
      <c r="E11" s="150">
        <v>81134080</v>
      </c>
      <c r="F11" s="150">
        <v>82332808</v>
      </c>
      <c r="G11" s="150">
        <v>45802900</v>
      </c>
      <c r="H11" s="150">
        <v>375179817.64999998</v>
      </c>
      <c r="L11" s="149" t="s">
        <v>34</v>
      </c>
      <c r="M11" s="150">
        <v>2667378</v>
      </c>
      <c r="N11" s="150">
        <v>82342849</v>
      </c>
      <c r="O11" s="150">
        <v>80899802.650000006</v>
      </c>
      <c r="P11" s="150">
        <v>81134080</v>
      </c>
      <c r="Q11" s="150">
        <v>82332808</v>
      </c>
      <c r="R11" s="150">
        <v>45802900</v>
      </c>
      <c r="T11" s="149" t="s">
        <v>34</v>
      </c>
      <c r="U11" s="177">
        <f t="shared" si="1"/>
        <v>2667378</v>
      </c>
      <c r="V11" s="177">
        <f t="shared" si="2"/>
        <v>85010227</v>
      </c>
      <c r="W11" s="177">
        <f t="shared" si="0"/>
        <v>165910029.65000001</v>
      </c>
      <c r="X11" s="177">
        <f t="shared" si="0"/>
        <v>247044109.65000001</v>
      </c>
      <c r="Y11" s="177">
        <f t="shared" si="0"/>
        <v>329376917.64999998</v>
      </c>
      <c r="Z11" s="177">
        <f t="shared" si="0"/>
        <v>375179817.64999998</v>
      </c>
    </row>
    <row r="12" spans="1:26">
      <c r="A12" s="149" t="s">
        <v>369</v>
      </c>
      <c r="B12" s="150">
        <v>110109</v>
      </c>
      <c r="C12" s="150">
        <v>129563</v>
      </c>
      <c r="D12" s="150">
        <v>205499.02</v>
      </c>
      <c r="E12" s="150">
        <v>1423586.2899999998</v>
      </c>
      <c r="F12" s="150">
        <v>712754</v>
      </c>
      <c r="G12" s="150"/>
      <c r="H12" s="150">
        <v>2581511.3099999996</v>
      </c>
      <c r="L12" s="149" t="s">
        <v>369</v>
      </c>
      <c r="M12" s="150">
        <v>110109</v>
      </c>
      <c r="N12" s="150">
        <v>129563</v>
      </c>
      <c r="O12" s="150">
        <v>205499.02</v>
      </c>
      <c r="P12" s="150">
        <v>1423586.2899999998</v>
      </c>
      <c r="Q12" s="150">
        <v>712754</v>
      </c>
      <c r="R12" s="150"/>
      <c r="T12" s="149" t="s">
        <v>369</v>
      </c>
      <c r="U12" s="177">
        <f t="shared" si="1"/>
        <v>110109</v>
      </c>
      <c r="V12" s="177">
        <f t="shared" si="2"/>
        <v>239672</v>
      </c>
      <c r="W12" s="177">
        <f t="shared" si="0"/>
        <v>445171.02</v>
      </c>
      <c r="X12" s="177">
        <f t="shared" si="0"/>
        <v>1868757.3099999998</v>
      </c>
      <c r="Y12" s="177">
        <f t="shared" si="0"/>
        <v>2581511.3099999996</v>
      </c>
      <c r="Z12" s="177">
        <f t="shared" si="0"/>
        <v>2581511.3099999996</v>
      </c>
    </row>
    <row r="13" spans="1:26">
      <c r="A13" s="149" t="s">
        <v>442</v>
      </c>
      <c r="B13" s="150">
        <v>15208035</v>
      </c>
      <c r="C13" s="150">
        <v>157075647</v>
      </c>
      <c r="D13" s="150">
        <v>156452945.01000002</v>
      </c>
      <c r="E13" s="150">
        <v>165063902.44999999</v>
      </c>
      <c r="F13" s="150">
        <v>165681043.19999999</v>
      </c>
      <c r="G13" s="150">
        <v>90572750</v>
      </c>
      <c r="H13" s="150">
        <v>750054322.65999985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413B9-0931-49A7-8C62-57ABB5531110}">
  <dimension ref="A1:K54"/>
  <sheetViews>
    <sheetView workbookViewId="0">
      <selection activeCell="B39" sqref="B39"/>
    </sheetView>
  </sheetViews>
  <sheetFormatPr defaultRowHeight="14"/>
  <cols>
    <col min="1" max="1" width="24.6640625" bestFit="1" customWidth="1"/>
    <col min="2" max="2" width="25.75" customWidth="1"/>
  </cols>
  <sheetData>
    <row r="1" spans="1:11">
      <c r="A1" t="s">
        <v>119</v>
      </c>
      <c r="B1" t="s">
        <v>120</v>
      </c>
      <c r="C1" t="s">
        <v>123</v>
      </c>
      <c r="D1" t="s">
        <v>130</v>
      </c>
      <c r="G1" s="3" t="s">
        <v>131</v>
      </c>
      <c r="H1" s="3" t="s">
        <v>127</v>
      </c>
      <c r="I1" s="3" t="s">
        <v>128</v>
      </c>
      <c r="J1" s="3" t="s">
        <v>129</v>
      </c>
      <c r="K1" s="3" t="s">
        <v>132</v>
      </c>
    </row>
    <row r="2" spans="1:11">
      <c r="A2" s="4" t="s">
        <v>126</v>
      </c>
      <c r="B2" t="s">
        <v>133</v>
      </c>
      <c r="C2">
        <v>194</v>
      </c>
      <c r="D2">
        <v>109300</v>
      </c>
      <c r="G2" t="str">
        <f>B2</f>
        <v>Project 1</v>
      </c>
      <c r="H2">
        <f>D2</f>
        <v>109300</v>
      </c>
      <c r="I2">
        <f>C2</f>
        <v>194</v>
      </c>
      <c r="K2" t="str">
        <f>A2</f>
        <v>Animal Welfare</v>
      </c>
    </row>
    <row r="3" spans="1:11">
      <c r="A3" s="4" t="s">
        <v>126</v>
      </c>
      <c r="B3" t="s">
        <v>134</v>
      </c>
      <c r="C3">
        <v>1387</v>
      </c>
      <c r="D3">
        <v>108100</v>
      </c>
      <c r="G3" t="str">
        <f t="shared" ref="G3:G54" si="0">B3</f>
        <v>Project 2</v>
      </c>
      <c r="H3">
        <f t="shared" ref="H3:H54" si="1">D3</f>
        <v>108100</v>
      </c>
      <c r="I3">
        <f t="shared" ref="I3:I54" si="2">C3</f>
        <v>1387</v>
      </c>
      <c r="K3" t="str">
        <f t="shared" ref="K3:K54" si="3">A3</f>
        <v>Animal Welfare</v>
      </c>
    </row>
    <row r="4" spans="1:11">
      <c r="A4" s="4" t="s">
        <v>126</v>
      </c>
      <c r="B4" t="s">
        <v>135</v>
      </c>
      <c r="C4">
        <v>915</v>
      </c>
      <c r="D4">
        <v>63300</v>
      </c>
      <c r="G4" t="str">
        <f t="shared" si="0"/>
        <v>Project 3</v>
      </c>
      <c r="H4">
        <f t="shared" si="1"/>
        <v>63300</v>
      </c>
      <c r="I4">
        <f t="shared" si="2"/>
        <v>915</v>
      </c>
      <c r="K4" t="str">
        <f t="shared" si="3"/>
        <v>Animal Welfare</v>
      </c>
    </row>
    <row r="5" spans="1:11">
      <c r="A5" s="4" t="s">
        <v>126</v>
      </c>
      <c r="B5" t="s">
        <v>136</v>
      </c>
      <c r="C5">
        <v>36</v>
      </c>
      <c r="D5">
        <v>356900</v>
      </c>
      <c r="G5" t="str">
        <f t="shared" si="0"/>
        <v>Project 4</v>
      </c>
      <c r="H5">
        <f t="shared" si="1"/>
        <v>356900</v>
      </c>
      <c r="I5">
        <f t="shared" si="2"/>
        <v>36</v>
      </c>
      <c r="K5" t="str">
        <f t="shared" si="3"/>
        <v>Animal Welfare</v>
      </c>
    </row>
    <row r="6" spans="1:11">
      <c r="A6" s="4" t="s">
        <v>126</v>
      </c>
      <c r="B6" t="s">
        <v>137</v>
      </c>
      <c r="C6">
        <v>699</v>
      </c>
      <c r="D6">
        <v>665900</v>
      </c>
      <c r="G6" t="str">
        <f t="shared" si="0"/>
        <v>Project 5</v>
      </c>
      <c r="H6">
        <f t="shared" si="1"/>
        <v>665900</v>
      </c>
      <c r="I6">
        <f t="shared" si="2"/>
        <v>699</v>
      </c>
      <c r="K6" t="str">
        <f t="shared" si="3"/>
        <v>Animal Welfare</v>
      </c>
    </row>
    <row r="7" spans="1:11">
      <c r="A7" s="4" t="s">
        <v>126</v>
      </c>
      <c r="B7" t="s">
        <v>138</v>
      </c>
      <c r="C7">
        <v>171</v>
      </c>
      <c r="D7">
        <v>990600</v>
      </c>
      <c r="G7" t="str">
        <f t="shared" si="0"/>
        <v>Project 6</v>
      </c>
      <c r="H7">
        <f t="shared" si="1"/>
        <v>990600</v>
      </c>
      <c r="I7">
        <f t="shared" si="2"/>
        <v>171</v>
      </c>
      <c r="K7" t="str">
        <f t="shared" si="3"/>
        <v>Animal Welfare</v>
      </c>
    </row>
    <row r="8" spans="1:11">
      <c r="A8" s="4" t="s">
        <v>126</v>
      </c>
      <c r="B8" t="s">
        <v>139</v>
      </c>
      <c r="C8">
        <v>516</v>
      </c>
      <c r="D8">
        <v>283800</v>
      </c>
      <c r="G8" t="str">
        <f t="shared" si="0"/>
        <v>Project 7</v>
      </c>
      <c r="H8">
        <f t="shared" si="1"/>
        <v>283800</v>
      </c>
      <c r="I8">
        <f t="shared" si="2"/>
        <v>516</v>
      </c>
      <c r="K8" t="str">
        <f t="shared" si="3"/>
        <v>Animal Welfare</v>
      </c>
    </row>
    <row r="9" spans="1:11">
      <c r="A9" s="4" t="s">
        <v>126</v>
      </c>
      <c r="B9" t="s">
        <v>140</v>
      </c>
      <c r="C9">
        <v>339</v>
      </c>
      <c r="D9">
        <v>615100</v>
      </c>
      <c r="G9" t="str">
        <f t="shared" si="0"/>
        <v>Project 8</v>
      </c>
      <c r="H9">
        <f t="shared" si="1"/>
        <v>615100</v>
      </c>
      <c r="I9">
        <f t="shared" si="2"/>
        <v>339</v>
      </c>
      <c r="K9" t="str">
        <f t="shared" si="3"/>
        <v>Animal Welfare</v>
      </c>
    </row>
    <row r="10" spans="1:11">
      <c r="A10" s="4" t="s">
        <v>122</v>
      </c>
      <c r="B10" t="s">
        <v>141</v>
      </c>
      <c r="C10">
        <v>896</v>
      </c>
      <c r="D10">
        <v>525600</v>
      </c>
      <c r="G10" t="str">
        <f t="shared" si="0"/>
        <v>Project 9</v>
      </c>
      <c r="H10">
        <f t="shared" si="1"/>
        <v>525600</v>
      </c>
      <c r="I10">
        <f t="shared" si="2"/>
        <v>896</v>
      </c>
      <c r="K10" t="str">
        <f t="shared" si="3"/>
        <v>Disaster Response</v>
      </c>
    </row>
    <row r="11" spans="1:11">
      <c r="A11" s="4" t="s">
        <v>122</v>
      </c>
      <c r="B11" t="s">
        <v>142</v>
      </c>
      <c r="C11">
        <v>779</v>
      </c>
      <c r="D11">
        <v>828500</v>
      </c>
      <c r="G11" t="str">
        <f t="shared" si="0"/>
        <v>Project 10</v>
      </c>
      <c r="H11">
        <f t="shared" si="1"/>
        <v>828500</v>
      </c>
      <c r="I11">
        <f t="shared" si="2"/>
        <v>779</v>
      </c>
      <c r="K11" t="str">
        <f t="shared" si="3"/>
        <v>Disaster Response</v>
      </c>
    </row>
    <row r="12" spans="1:11">
      <c r="A12" s="4" t="s">
        <v>122</v>
      </c>
      <c r="B12" t="s">
        <v>143</v>
      </c>
      <c r="C12">
        <v>1314</v>
      </c>
      <c r="D12">
        <v>619500</v>
      </c>
      <c r="G12" t="str">
        <f t="shared" si="0"/>
        <v>Project 11</v>
      </c>
      <c r="H12">
        <f t="shared" si="1"/>
        <v>619500</v>
      </c>
      <c r="I12">
        <f t="shared" si="2"/>
        <v>1314</v>
      </c>
      <c r="K12" t="str">
        <f t="shared" si="3"/>
        <v>Disaster Response</v>
      </c>
    </row>
    <row r="13" spans="1:11">
      <c r="A13" s="4" t="s">
        <v>122</v>
      </c>
      <c r="B13" t="s">
        <v>144</v>
      </c>
      <c r="C13">
        <v>822</v>
      </c>
      <c r="D13">
        <v>412200</v>
      </c>
      <c r="G13" t="str">
        <f t="shared" si="0"/>
        <v>Project 12</v>
      </c>
      <c r="H13">
        <f t="shared" si="1"/>
        <v>412200</v>
      </c>
      <c r="I13">
        <f t="shared" si="2"/>
        <v>822</v>
      </c>
      <c r="K13" t="str">
        <f t="shared" si="3"/>
        <v>Disaster Response</v>
      </c>
    </row>
    <row r="14" spans="1:11">
      <c r="A14" s="4" t="s">
        <v>122</v>
      </c>
      <c r="B14" t="s">
        <v>145</v>
      </c>
      <c r="C14">
        <v>728</v>
      </c>
      <c r="D14">
        <v>289900</v>
      </c>
      <c r="G14" t="str">
        <f t="shared" si="0"/>
        <v>Project 13</v>
      </c>
      <c r="H14">
        <f t="shared" si="1"/>
        <v>289900</v>
      </c>
      <c r="I14">
        <f t="shared" si="2"/>
        <v>728</v>
      </c>
      <c r="K14" t="str">
        <f t="shared" si="3"/>
        <v>Disaster Response</v>
      </c>
    </row>
    <row r="15" spans="1:11">
      <c r="A15" s="4" t="s">
        <v>122</v>
      </c>
      <c r="B15" t="s">
        <v>146</v>
      </c>
      <c r="C15">
        <v>303</v>
      </c>
      <c r="D15">
        <v>11100</v>
      </c>
      <c r="G15" t="str">
        <f t="shared" si="0"/>
        <v>Project 14</v>
      </c>
      <c r="H15">
        <f t="shared" si="1"/>
        <v>11100</v>
      </c>
      <c r="I15">
        <f t="shared" si="2"/>
        <v>303</v>
      </c>
      <c r="K15" t="str">
        <f t="shared" si="3"/>
        <v>Disaster Response</v>
      </c>
    </row>
    <row r="16" spans="1:11">
      <c r="A16" s="4" t="s">
        <v>122</v>
      </c>
      <c r="B16" t="s">
        <v>147</v>
      </c>
      <c r="C16">
        <v>808</v>
      </c>
      <c r="D16">
        <v>80000</v>
      </c>
      <c r="G16" t="str">
        <f t="shared" si="0"/>
        <v>Project 15</v>
      </c>
      <c r="H16">
        <f t="shared" si="1"/>
        <v>80000</v>
      </c>
      <c r="I16">
        <f t="shared" si="2"/>
        <v>808</v>
      </c>
      <c r="K16" t="str">
        <f t="shared" si="3"/>
        <v>Disaster Response</v>
      </c>
    </row>
    <row r="17" spans="1:11">
      <c r="A17" s="4" t="s">
        <v>43</v>
      </c>
      <c r="B17" t="s">
        <v>148</v>
      </c>
      <c r="C17">
        <v>337</v>
      </c>
      <c r="D17">
        <v>571900</v>
      </c>
      <c r="G17" t="str">
        <f t="shared" si="0"/>
        <v>Project 16</v>
      </c>
      <c r="H17">
        <f t="shared" si="1"/>
        <v>571900</v>
      </c>
      <c r="I17">
        <f t="shared" si="2"/>
        <v>337</v>
      </c>
      <c r="K17" t="str">
        <f t="shared" si="3"/>
        <v>Education</v>
      </c>
    </row>
    <row r="18" spans="1:11">
      <c r="A18" s="4" t="s">
        <v>43</v>
      </c>
      <c r="B18" t="s">
        <v>149</v>
      </c>
      <c r="C18">
        <v>85</v>
      </c>
      <c r="D18">
        <v>449600</v>
      </c>
      <c r="G18" t="str">
        <f t="shared" si="0"/>
        <v>Project 17</v>
      </c>
      <c r="H18">
        <f t="shared" si="1"/>
        <v>449600</v>
      </c>
      <c r="I18">
        <f t="shared" si="2"/>
        <v>85</v>
      </c>
      <c r="K18" t="str">
        <f t="shared" si="3"/>
        <v>Education</v>
      </c>
    </row>
    <row r="19" spans="1:11">
      <c r="A19" s="4" t="s">
        <v>43</v>
      </c>
      <c r="B19" t="s">
        <v>150</v>
      </c>
      <c r="C19">
        <v>1349</v>
      </c>
      <c r="D19">
        <v>643100</v>
      </c>
      <c r="G19" t="str">
        <f t="shared" si="0"/>
        <v>Project 18</v>
      </c>
      <c r="H19">
        <f t="shared" si="1"/>
        <v>643100</v>
      </c>
      <c r="I19">
        <f t="shared" si="2"/>
        <v>1349</v>
      </c>
      <c r="K19" t="str">
        <f t="shared" si="3"/>
        <v>Education</v>
      </c>
    </row>
    <row r="20" spans="1:11">
      <c r="A20" s="4" t="s">
        <v>43</v>
      </c>
      <c r="B20" t="s">
        <v>151</v>
      </c>
      <c r="C20">
        <v>1128</v>
      </c>
      <c r="D20">
        <v>202100</v>
      </c>
      <c r="G20" t="str">
        <f t="shared" si="0"/>
        <v>Project 19</v>
      </c>
      <c r="H20">
        <f t="shared" si="1"/>
        <v>202100</v>
      </c>
      <c r="I20">
        <f t="shared" si="2"/>
        <v>1128</v>
      </c>
      <c r="K20" t="str">
        <f t="shared" si="3"/>
        <v>Education</v>
      </c>
    </row>
    <row r="21" spans="1:11">
      <c r="A21" s="4" t="s">
        <v>43</v>
      </c>
      <c r="B21" t="s">
        <v>152</v>
      </c>
      <c r="C21">
        <v>642</v>
      </c>
      <c r="D21">
        <v>85300</v>
      </c>
      <c r="G21" t="str">
        <f t="shared" si="0"/>
        <v>Project 20</v>
      </c>
      <c r="H21">
        <f t="shared" si="1"/>
        <v>85300</v>
      </c>
      <c r="I21">
        <f t="shared" si="2"/>
        <v>642</v>
      </c>
      <c r="K21" t="str">
        <f t="shared" si="3"/>
        <v>Education</v>
      </c>
    </row>
    <row r="22" spans="1:11">
      <c r="A22" s="4" t="s">
        <v>43</v>
      </c>
      <c r="B22" t="s">
        <v>153</v>
      </c>
      <c r="C22">
        <v>71</v>
      </c>
      <c r="D22">
        <v>170600</v>
      </c>
      <c r="G22" t="str">
        <f t="shared" si="0"/>
        <v>Project 21</v>
      </c>
      <c r="H22">
        <f t="shared" si="1"/>
        <v>170600</v>
      </c>
      <c r="I22">
        <f t="shared" si="2"/>
        <v>71</v>
      </c>
      <c r="K22" t="str">
        <f t="shared" si="3"/>
        <v>Education</v>
      </c>
    </row>
    <row r="23" spans="1:11">
      <c r="A23" s="4" t="s">
        <v>124</v>
      </c>
      <c r="B23" t="s">
        <v>154</v>
      </c>
      <c r="C23">
        <v>496</v>
      </c>
      <c r="D23">
        <v>421700</v>
      </c>
      <c r="G23" t="str">
        <f t="shared" si="0"/>
        <v>Project 22</v>
      </c>
      <c r="H23">
        <f t="shared" si="1"/>
        <v>421700</v>
      </c>
      <c r="I23">
        <f t="shared" si="2"/>
        <v>496</v>
      </c>
      <c r="K23" t="str">
        <f t="shared" si="3"/>
        <v>Environmental</v>
      </c>
    </row>
    <row r="24" spans="1:11">
      <c r="A24" s="4" t="s">
        <v>124</v>
      </c>
      <c r="B24" t="s">
        <v>155</v>
      </c>
      <c r="C24">
        <v>1207</v>
      </c>
      <c r="D24">
        <v>13700</v>
      </c>
      <c r="G24" t="str">
        <f t="shared" si="0"/>
        <v>Project 23</v>
      </c>
      <c r="H24">
        <f t="shared" si="1"/>
        <v>13700</v>
      </c>
      <c r="I24">
        <f t="shared" si="2"/>
        <v>1207</v>
      </c>
      <c r="K24" t="str">
        <f t="shared" si="3"/>
        <v>Environmental</v>
      </c>
    </row>
    <row r="25" spans="1:11">
      <c r="A25" s="4" t="s">
        <v>124</v>
      </c>
      <c r="B25" t="s">
        <v>156</v>
      </c>
      <c r="C25">
        <v>858</v>
      </c>
      <c r="D25">
        <v>975300</v>
      </c>
      <c r="G25" t="str">
        <f t="shared" si="0"/>
        <v>Project 24</v>
      </c>
      <c r="H25">
        <f t="shared" si="1"/>
        <v>975300</v>
      </c>
      <c r="I25">
        <f t="shared" si="2"/>
        <v>858</v>
      </c>
      <c r="K25" t="str">
        <f t="shared" si="3"/>
        <v>Environmental</v>
      </c>
    </row>
    <row r="26" spans="1:11">
      <c r="A26" s="4" t="s">
        <v>124</v>
      </c>
      <c r="B26" t="s">
        <v>157</v>
      </c>
      <c r="C26">
        <v>474</v>
      </c>
      <c r="D26">
        <v>196800</v>
      </c>
      <c r="G26" t="str">
        <f t="shared" si="0"/>
        <v>Project 25</v>
      </c>
      <c r="H26">
        <f t="shared" si="1"/>
        <v>196800</v>
      </c>
      <c r="I26">
        <f t="shared" si="2"/>
        <v>474</v>
      </c>
      <c r="K26" t="str">
        <f t="shared" si="3"/>
        <v>Environmental</v>
      </c>
    </row>
    <row r="27" spans="1:11">
      <c r="A27" s="4" t="s">
        <v>124</v>
      </c>
      <c r="B27" t="s">
        <v>158</v>
      </c>
      <c r="C27">
        <v>564</v>
      </c>
      <c r="D27">
        <v>474900</v>
      </c>
      <c r="G27" t="str">
        <f t="shared" si="0"/>
        <v>Project 26</v>
      </c>
      <c r="H27">
        <f t="shared" si="1"/>
        <v>474900</v>
      </c>
      <c r="I27">
        <f t="shared" si="2"/>
        <v>564</v>
      </c>
      <c r="K27" t="str">
        <f t="shared" si="3"/>
        <v>Environmental</v>
      </c>
    </row>
    <row r="28" spans="1:11">
      <c r="A28" s="4" t="s">
        <v>124</v>
      </c>
      <c r="B28" t="s">
        <v>159</v>
      </c>
      <c r="C28">
        <v>443</v>
      </c>
      <c r="D28">
        <v>971100</v>
      </c>
      <c r="G28" t="str">
        <f t="shared" si="0"/>
        <v>Project 27</v>
      </c>
      <c r="H28">
        <f t="shared" si="1"/>
        <v>971100</v>
      </c>
      <c r="I28">
        <f t="shared" si="2"/>
        <v>443</v>
      </c>
      <c r="K28" t="str">
        <f t="shared" si="3"/>
        <v>Environmental</v>
      </c>
    </row>
    <row r="29" spans="1:11">
      <c r="A29" s="4" t="s">
        <v>121</v>
      </c>
      <c r="B29" t="s">
        <v>160</v>
      </c>
      <c r="C29">
        <v>1003</v>
      </c>
      <c r="D29">
        <v>542400</v>
      </c>
      <c r="G29" t="str">
        <f t="shared" si="0"/>
        <v>Project 28</v>
      </c>
      <c r="H29">
        <f t="shared" si="1"/>
        <v>542400</v>
      </c>
      <c r="I29">
        <f t="shared" si="2"/>
        <v>1003</v>
      </c>
      <c r="K29" t="str">
        <f t="shared" si="3"/>
        <v>Healthcare</v>
      </c>
    </row>
    <row r="30" spans="1:11">
      <c r="A30" s="4" t="s">
        <v>121</v>
      </c>
      <c r="B30" t="s">
        <v>161</v>
      </c>
      <c r="C30">
        <v>1489</v>
      </c>
      <c r="D30">
        <v>481500</v>
      </c>
      <c r="G30" t="str">
        <f t="shared" si="0"/>
        <v>Project 29</v>
      </c>
      <c r="H30">
        <f t="shared" si="1"/>
        <v>481500</v>
      </c>
      <c r="I30">
        <f t="shared" si="2"/>
        <v>1489</v>
      </c>
      <c r="K30" t="str">
        <f t="shared" si="3"/>
        <v>Healthcare</v>
      </c>
    </row>
    <row r="31" spans="1:11">
      <c r="A31" s="4" t="s">
        <v>121</v>
      </c>
      <c r="B31" t="s">
        <v>162</v>
      </c>
      <c r="C31">
        <v>1182</v>
      </c>
      <c r="D31">
        <v>169000</v>
      </c>
      <c r="G31" t="str">
        <f t="shared" si="0"/>
        <v>Project 30</v>
      </c>
      <c r="H31">
        <f t="shared" si="1"/>
        <v>169000</v>
      </c>
      <c r="I31">
        <f t="shared" si="2"/>
        <v>1182</v>
      </c>
      <c r="K31" t="str">
        <f t="shared" si="3"/>
        <v>Healthcare</v>
      </c>
    </row>
    <row r="32" spans="1:11">
      <c r="A32" s="4" t="s">
        <v>121</v>
      </c>
      <c r="B32" t="s">
        <v>163</v>
      </c>
      <c r="C32">
        <v>1135</v>
      </c>
      <c r="D32">
        <v>466000</v>
      </c>
      <c r="G32" t="str">
        <f t="shared" si="0"/>
        <v>Project 31</v>
      </c>
      <c r="H32">
        <f t="shared" si="1"/>
        <v>466000</v>
      </c>
      <c r="I32">
        <f t="shared" si="2"/>
        <v>1135</v>
      </c>
      <c r="K32" t="str">
        <f t="shared" si="3"/>
        <v>Healthcare</v>
      </c>
    </row>
    <row r="33" spans="1:11">
      <c r="A33" s="4" t="s">
        <v>121</v>
      </c>
      <c r="B33" t="s">
        <v>164</v>
      </c>
      <c r="C33">
        <v>1191</v>
      </c>
      <c r="D33">
        <v>815000</v>
      </c>
      <c r="G33" t="str">
        <f t="shared" si="0"/>
        <v>Project 32</v>
      </c>
      <c r="H33">
        <f t="shared" si="1"/>
        <v>815000</v>
      </c>
      <c r="I33">
        <f t="shared" si="2"/>
        <v>1191</v>
      </c>
      <c r="K33" t="str">
        <f t="shared" si="3"/>
        <v>Healthcare</v>
      </c>
    </row>
    <row r="34" spans="1:11">
      <c r="A34" s="4" t="s">
        <v>121</v>
      </c>
      <c r="B34" t="s">
        <v>165</v>
      </c>
      <c r="C34">
        <v>173</v>
      </c>
      <c r="D34">
        <v>58800</v>
      </c>
      <c r="G34" t="str">
        <f t="shared" si="0"/>
        <v>Project 33</v>
      </c>
      <c r="H34">
        <f t="shared" si="1"/>
        <v>58800</v>
      </c>
      <c r="I34">
        <f t="shared" si="2"/>
        <v>173</v>
      </c>
      <c r="K34" t="str">
        <f t="shared" si="3"/>
        <v>Healthcare</v>
      </c>
    </row>
    <row r="35" spans="1:11">
      <c r="A35" s="4" t="s">
        <v>40</v>
      </c>
      <c r="B35" t="s">
        <v>166</v>
      </c>
      <c r="C35">
        <v>536</v>
      </c>
      <c r="D35">
        <v>841700</v>
      </c>
      <c r="G35" t="str">
        <f t="shared" si="0"/>
        <v>Project 34</v>
      </c>
      <c r="H35">
        <f t="shared" si="1"/>
        <v>841700</v>
      </c>
      <c r="I35">
        <f t="shared" si="2"/>
        <v>536</v>
      </c>
      <c r="K35" t="str">
        <f t="shared" si="3"/>
        <v>Humanitarian Relief</v>
      </c>
    </row>
    <row r="36" spans="1:11">
      <c r="A36" s="4" t="s">
        <v>40</v>
      </c>
      <c r="B36" t="s">
        <v>167</v>
      </c>
      <c r="C36">
        <v>109</v>
      </c>
      <c r="D36">
        <v>875000</v>
      </c>
      <c r="G36" t="str">
        <f t="shared" si="0"/>
        <v>Project 35</v>
      </c>
      <c r="H36">
        <f t="shared" si="1"/>
        <v>875000</v>
      </c>
      <c r="I36">
        <f t="shared" si="2"/>
        <v>109</v>
      </c>
      <c r="K36" t="str">
        <f t="shared" si="3"/>
        <v>Humanitarian Relief</v>
      </c>
    </row>
    <row r="37" spans="1:11">
      <c r="A37" s="4" t="s">
        <v>40</v>
      </c>
      <c r="B37" t="s">
        <v>168</v>
      </c>
      <c r="C37">
        <v>1440</v>
      </c>
      <c r="D37">
        <v>479500</v>
      </c>
      <c r="G37" t="str">
        <f t="shared" si="0"/>
        <v>Project 36</v>
      </c>
      <c r="H37">
        <f t="shared" si="1"/>
        <v>479500</v>
      </c>
      <c r="I37">
        <f t="shared" si="2"/>
        <v>1440</v>
      </c>
      <c r="K37" t="str">
        <f t="shared" si="3"/>
        <v>Humanitarian Relief</v>
      </c>
    </row>
    <row r="38" spans="1:11">
      <c r="A38" s="4" t="s">
        <v>40</v>
      </c>
      <c r="B38" t="s">
        <v>169</v>
      </c>
      <c r="C38">
        <v>898</v>
      </c>
      <c r="D38">
        <v>816200</v>
      </c>
      <c r="G38" t="str">
        <f t="shared" si="0"/>
        <v>Project 37</v>
      </c>
      <c r="H38">
        <f t="shared" si="1"/>
        <v>816200</v>
      </c>
      <c r="I38">
        <f t="shared" si="2"/>
        <v>898</v>
      </c>
      <c r="K38" t="str">
        <f t="shared" si="3"/>
        <v>Humanitarian Relief</v>
      </c>
    </row>
    <row r="39" spans="1:11">
      <c r="A39" s="4" t="s">
        <v>40</v>
      </c>
      <c r="B39" t="s">
        <v>170</v>
      </c>
      <c r="C39">
        <v>864</v>
      </c>
      <c r="D39">
        <v>850200</v>
      </c>
      <c r="G39" t="str">
        <f t="shared" si="0"/>
        <v>Project 38</v>
      </c>
      <c r="H39">
        <f t="shared" si="1"/>
        <v>850200</v>
      </c>
      <c r="I39">
        <f t="shared" si="2"/>
        <v>864</v>
      </c>
      <c r="K39" t="str">
        <f t="shared" si="3"/>
        <v>Humanitarian Relief</v>
      </c>
    </row>
    <row r="40" spans="1:11">
      <c r="A40" s="4" t="s">
        <v>34</v>
      </c>
      <c r="B40" t="s">
        <v>171</v>
      </c>
      <c r="C40">
        <v>14</v>
      </c>
      <c r="D40">
        <v>952800</v>
      </c>
      <c r="G40" t="str">
        <f t="shared" si="0"/>
        <v>Project 39</v>
      </c>
      <c r="H40">
        <f t="shared" si="1"/>
        <v>952800</v>
      </c>
      <c r="I40">
        <f t="shared" si="2"/>
        <v>14</v>
      </c>
      <c r="K40" t="str">
        <f t="shared" si="3"/>
        <v>Nutrition</v>
      </c>
    </row>
    <row r="41" spans="1:11">
      <c r="A41" s="4" t="s">
        <v>34</v>
      </c>
      <c r="B41" t="s">
        <v>172</v>
      </c>
      <c r="C41">
        <v>1183</v>
      </c>
      <c r="D41">
        <v>325700</v>
      </c>
      <c r="G41" t="str">
        <f t="shared" si="0"/>
        <v>Project 40</v>
      </c>
      <c r="H41">
        <f t="shared" si="1"/>
        <v>325700</v>
      </c>
      <c r="I41">
        <f t="shared" si="2"/>
        <v>1183</v>
      </c>
      <c r="K41" t="str">
        <f t="shared" si="3"/>
        <v>Nutrition</v>
      </c>
    </row>
    <row r="42" spans="1:11">
      <c r="A42" s="4" t="s">
        <v>34</v>
      </c>
      <c r="B42" t="s">
        <v>173</v>
      </c>
      <c r="C42">
        <v>264</v>
      </c>
      <c r="D42">
        <v>730000</v>
      </c>
      <c r="G42" t="str">
        <f t="shared" si="0"/>
        <v>Project 41</v>
      </c>
      <c r="H42">
        <f t="shared" si="1"/>
        <v>730000</v>
      </c>
      <c r="I42">
        <f t="shared" si="2"/>
        <v>264</v>
      </c>
      <c r="K42" t="str">
        <f t="shared" si="3"/>
        <v>Nutrition</v>
      </c>
    </row>
    <row r="43" spans="1:11">
      <c r="A43" s="4" t="s">
        <v>34</v>
      </c>
      <c r="B43" t="s">
        <v>174</v>
      </c>
      <c r="C43">
        <v>348</v>
      </c>
      <c r="D43">
        <v>999600</v>
      </c>
      <c r="G43" t="str">
        <f t="shared" si="0"/>
        <v>Project 42</v>
      </c>
      <c r="H43">
        <f t="shared" si="1"/>
        <v>999600</v>
      </c>
      <c r="I43">
        <f t="shared" si="2"/>
        <v>348</v>
      </c>
      <c r="K43" t="str">
        <f t="shared" si="3"/>
        <v>Nutrition</v>
      </c>
    </row>
    <row r="44" spans="1:11">
      <c r="A44" s="4" t="s">
        <v>34</v>
      </c>
      <c r="B44" t="s">
        <v>175</v>
      </c>
      <c r="C44">
        <v>160</v>
      </c>
      <c r="D44">
        <v>442100</v>
      </c>
      <c r="G44" t="str">
        <f t="shared" si="0"/>
        <v>Project 43</v>
      </c>
      <c r="H44">
        <f t="shared" si="1"/>
        <v>442100</v>
      </c>
      <c r="I44">
        <f t="shared" si="2"/>
        <v>160</v>
      </c>
      <c r="K44" t="str">
        <f t="shared" si="3"/>
        <v>Nutrition</v>
      </c>
    </row>
    <row r="45" spans="1:11">
      <c r="A45" s="4" t="s">
        <v>34</v>
      </c>
      <c r="B45" t="s">
        <v>176</v>
      </c>
      <c r="C45">
        <v>757</v>
      </c>
      <c r="D45">
        <v>31400</v>
      </c>
      <c r="G45" t="str">
        <f t="shared" si="0"/>
        <v>Project 44</v>
      </c>
      <c r="H45">
        <f t="shared" si="1"/>
        <v>31400</v>
      </c>
      <c r="I45">
        <f t="shared" si="2"/>
        <v>757</v>
      </c>
      <c r="K45" t="str">
        <f t="shared" si="3"/>
        <v>Nutrition</v>
      </c>
    </row>
    <row r="46" spans="1:11">
      <c r="A46" s="4" t="s">
        <v>125</v>
      </c>
      <c r="B46" t="s">
        <v>177</v>
      </c>
      <c r="C46">
        <v>317</v>
      </c>
      <c r="D46">
        <v>716100</v>
      </c>
      <c r="G46" t="str">
        <f t="shared" si="0"/>
        <v>Project 45</v>
      </c>
      <c r="H46">
        <f t="shared" si="1"/>
        <v>716100</v>
      </c>
      <c r="I46">
        <f t="shared" si="2"/>
        <v>317</v>
      </c>
      <c r="K46" t="str">
        <f t="shared" si="3"/>
        <v>Socioeconomic Development</v>
      </c>
    </row>
    <row r="47" spans="1:11">
      <c r="A47" s="4" t="s">
        <v>125</v>
      </c>
      <c r="B47" t="s">
        <v>178</v>
      </c>
      <c r="C47">
        <v>340</v>
      </c>
      <c r="D47">
        <v>511800</v>
      </c>
      <c r="G47" t="str">
        <f t="shared" si="0"/>
        <v>Project 46</v>
      </c>
      <c r="H47">
        <f t="shared" si="1"/>
        <v>511800</v>
      </c>
      <c r="I47">
        <f t="shared" si="2"/>
        <v>340</v>
      </c>
      <c r="K47" t="str">
        <f t="shared" si="3"/>
        <v>Socioeconomic Development</v>
      </c>
    </row>
    <row r="48" spans="1:11">
      <c r="A48" s="4" t="s">
        <v>125</v>
      </c>
      <c r="B48" t="s">
        <v>179</v>
      </c>
      <c r="C48">
        <v>288</v>
      </c>
      <c r="D48">
        <v>407300</v>
      </c>
      <c r="G48" t="str">
        <f t="shared" si="0"/>
        <v>Project 47</v>
      </c>
      <c r="H48">
        <f t="shared" si="1"/>
        <v>407300</v>
      </c>
      <c r="I48">
        <f t="shared" si="2"/>
        <v>288</v>
      </c>
      <c r="K48" t="str">
        <f t="shared" si="3"/>
        <v>Socioeconomic Development</v>
      </c>
    </row>
    <row r="49" spans="1:11">
      <c r="A49" s="4" t="s">
        <v>125</v>
      </c>
      <c r="B49" t="s">
        <v>180</v>
      </c>
      <c r="C49">
        <v>260</v>
      </c>
      <c r="D49">
        <v>764900</v>
      </c>
      <c r="G49" t="str">
        <f t="shared" si="0"/>
        <v>Project 48</v>
      </c>
      <c r="H49">
        <f t="shared" si="1"/>
        <v>764900</v>
      </c>
      <c r="I49">
        <f t="shared" si="2"/>
        <v>260</v>
      </c>
      <c r="K49" t="str">
        <f t="shared" si="3"/>
        <v>Socioeconomic Development</v>
      </c>
    </row>
    <row r="50" spans="1:11">
      <c r="A50" s="4" t="s">
        <v>125</v>
      </c>
      <c r="B50" t="s">
        <v>181</v>
      </c>
      <c r="C50">
        <v>378</v>
      </c>
      <c r="D50">
        <v>819400</v>
      </c>
      <c r="G50" t="str">
        <f t="shared" si="0"/>
        <v>Project 49</v>
      </c>
      <c r="H50">
        <f t="shared" si="1"/>
        <v>819400</v>
      </c>
      <c r="I50">
        <f t="shared" si="2"/>
        <v>378</v>
      </c>
      <c r="K50" t="str">
        <f t="shared" si="3"/>
        <v>Socioeconomic Development</v>
      </c>
    </row>
    <row r="51" spans="1:11">
      <c r="A51" s="4" t="s">
        <v>125</v>
      </c>
      <c r="B51" t="s">
        <v>182</v>
      </c>
      <c r="C51">
        <v>1263</v>
      </c>
      <c r="D51">
        <v>529500</v>
      </c>
      <c r="G51" t="str">
        <f t="shared" si="0"/>
        <v>Project 50</v>
      </c>
      <c r="H51">
        <f t="shared" si="1"/>
        <v>529500</v>
      </c>
      <c r="I51">
        <f t="shared" si="2"/>
        <v>1263</v>
      </c>
      <c r="K51" t="str">
        <f t="shared" si="3"/>
        <v>Socioeconomic Development</v>
      </c>
    </row>
    <row r="52" spans="1:11">
      <c r="A52" s="4" t="s">
        <v>125</v>
      </c>
      <c r="B52" t="s">
        <v>183</v>
      </c>
      <c r="C52">
        <v>969</v>
      </c>
      <c r="D52">
        <v>216100</v>
      </c>
      <c r="G52" t="str">
        <f t="shared" si="0"/>
        <v>Project 51</v>
      </c>
      <c r="H52">
        <f t="shared" si="1"/>
        <v>216100</v>
      </c>
      <c r="I52">
        <f t="shared" si="2"/>
        <v>969</v>
      </c>
      <c r="K52" t="str">
        <f t="shared" si="3"/>
        <v>Socioeconomic Development</v>
      </c>
    </row>
    <row r="53" spans="1:11">
      <c r="A53" s="4" t="s">
        <v>125</v>
      </c>
      <c r="B53" t="s">
        <v>184</v>
      </c>
      <c r="C53">
        <v>435</v>
      </c>
      <c r="D53">
        <v>348000</v>
      </c>
      <c r="G53" t="str">
        <f t="shared" si="0"/>
        <v>Project 52</v>
      </c>
      <c r="H53">
        <f t="shared" si="1"/>
        <v>348000</v>
      </c>
      <c r="I53">
        <f t="shared" si="2"/>
        <v>435</v>
      </c>
      <c r="K53" t="str">
        <f t="shared" si="3"/>
        <v>Socioeconomic Development</v>
      </c>
    </row>
    <row r="54" spans="1:11">
      <c r="A54" s="4" t="s">
        <v>125</v>
      </c>
      <c r="B54" t="s">
        <v>185</v>
      </c>
      <c r="C54">
        <v>220</v>
      </c>
      <c r="D54">
        <v>842900</v>
      </c>
      <c r="G54" t="str">
        <f t="shared" si="0"/>
        <v>Project 53</v>
      </c>
      <c r="H54">
        <f t="shared" si="1"/>
        <v>842900</v>
      </c>
      <c r="I54">
        <f t="shared" si="2"/>
        <v>220</v>
      </c>
      <c r="K54" t="str">
        <f t="shared" si="3"/>
        <v>Socioeconomic Development</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Master</vt:lpstr>
      <vt:lpstr>Lists</vt:lpstr>
      <vt:lpstr>Data Entry</vt:lpstr>
      <vt:lpstr>Sheet5</vt:lpstr>
      <vt:lpstr>Sheet1</vt:lpstr>
      <vt:lpstr>Sheet3</vt:lpstr>
      <vt:lpstr>Animal</vt:lpstr>
      <vt:lpstr>Disaster</vt:lpstr>
      <vt:lpstr>Education</vt:lpstr>
      <vt:lpstr>Environmental</vt:lpstr>
      <vt:lpstr>Healthcare</vt:lpstr>
      <vt:lpstr>Humanitarian</vt:lpstr>
      <vt:lpstr>Level_1</vt:lpstr>
      <vt:lpstr>Months</vt:lpstr>
      <vt:lpstr>Nutrition</vt:lpstr>
      <vt:lpstr>Master!Print_Area</vt:lpstr>
      <vt:lpstr>Socioeconomic</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Yasteel Ramsuran Sitaram</dc:creator>
  <cp:lastModifiedBy>Yasteel Ramsuran Sitaram</cp:lastModifiedBy>
  <dcterms:created xsi:type="dcterms:W3CDTF">2025-06-25T18:48:29Z</dcterms:created>
  <dcterms:modified xsi:type="dcterms:W3CDTF">2025-07-31T22:02:54Z</dcterms:modified>
</cp:coreProperties>
</file>